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1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_xlnm.Print_Area" localSheetId="2">'OTCHET'!$B:$L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D1083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87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8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113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164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65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66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<sst xmlns="http://schemas.openxmlformats.org/spreadsheetml/2006/main" count="3253" uniqueCount="2074">
  <si>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</si>
  <si>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</si>
  <si>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</si>
  <si>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</si>
  <si>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</si>
  <si>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</si>
  <si>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</si>
  <si>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</si>
  <si>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</si>
  <si>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</si>
  <si>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</si>
  <si>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</si>
  <si>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</si>
  <si>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</si>
  <si>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</si>
  <si>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</si>
  <si>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</si>
  <si>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</si>
  <si>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</si>
  <si>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</si>
  <si>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</si>
  <si>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</si>
  <si>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</si>
  <si>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</si>
  <si>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</si>
  <si>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</si>
  <si>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</si>
  <si>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</si>
  <si>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</si>
  <si>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</si>
  <si>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</si>
  <si>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</si>
  <si>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</si>
  <si>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</si>
  <si>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</si>
  <si>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</si>
  <si>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</si>
  <si>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</si>
  <si>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</si>
  <si>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</si>
  <si>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</si>
  <si>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</si>
  <si>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</si>
  <si>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</si>
  <si>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</si>
  <si>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</si>
  <si>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</si>
  <si>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</si>
  <si>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</si>
  <si>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</si>
  <si>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</si>
  <si>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</si>
  <si>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</si>
  <si>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</si>
  <si>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</si>
  <si>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</si>
  <si>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</si>
  <si>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</si>
  <si>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</si>
  <si>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</si>
  <si>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</si>
  <si>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</si>
  <si>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</si>
  <si>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</si>
  <si>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</si>
  <si>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</si>
  <si>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</si>
  <si>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</si>
  <si>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</si>
  <si>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</si>
  <si>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</si>
  <si>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</si>
  <si>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</si>
  <si>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</si>
  <si>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</si>
  <si>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</si>
  <si>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</si>
  <si>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</si>
  <si>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</si>
  <si>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</si>
  <si>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</si>
  <si>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</si>
  <si>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</si>
  <si>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</si>
  <si>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</si>
  <si>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</si>
  <si>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</si>
  <si>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</si>
  <si>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</si>
  <si>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</si>
  <si>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</si>
  <si>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</si>
  <si>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</si>
  <si>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</si>
  <si>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</si>
  <si>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</si>
  <si>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</si>
  <si>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</si>
  <si>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</si>
  <si>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</si>
  <si>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</si>
  <si>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</si>
  <si>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</si>
  <si>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</si>
  <si>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</si>
  <si>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</si>
  <si>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</si>
  <si>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</si>
  <si>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</si>
  <si>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</si>
  <si>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</si>
  <si>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</si>
  <si>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</si>
  <si>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</si>
  <si>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</si>
  <si>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</si>
  <si>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</si>
  <si>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</si>
  <si>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</si>
  <si>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</si>
  <si>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</si>
  <si>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</si>
  <si>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</si>
  <si>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</si>
  <si>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</si>
  <si>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</si>
  <si>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</si>
  <si>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</si>
  <si>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</si>
  <si>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</si>
  <si>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</si>
  <si>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</si>
  <si>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</si>
  <si>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</si>
  <si>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</si>
  <si>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</si>
  <si>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</si>
  <si>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</si>
  <si>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</si>
  <si>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</si>
  <si>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</si>
  <si>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</si>
  <si>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</si>
  <si>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</si>
  <si>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</si>
  <si>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</si>
  <si>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</si>
  <si>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</si>
  <si>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</si>
  <si>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</si>
  <si>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</si>
  <si>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</si>
  <si>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</si>
  <si>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</si>
  <si>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</si>
  <si>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</si>
  <si>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</si>
  <si>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</si>
  <si>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</si>
  <si>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</si>
  <si>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</si>
  <si>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</si>
  <si>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</si>
  <si>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</si>
  <si>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</si>
  <si>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</si>
  <si>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</si>
  <si>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</si>
  <si>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</si>
  <si>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</si>
  <si>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</si>
  <si>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</si>
  <si>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</si>
  <si>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</si>
  <si>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</si>
  <si>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</si>
  <si>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</si>
  <si>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</si>
  <si>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</si>
  <si>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</si>
  <si>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</si>
  <si>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</si>
  <si>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</si>
  <si>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</si>
  <si>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</si>
  <si>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</si>
  <si>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</si>
  <si>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</si>
  <si>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</si>
  <si>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</si>
  <si>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</si>
  <si>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</si>
  <si>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</si>
  <si>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</si>
  <si>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</si>
  <si>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</si>
  <si>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</si>
  <si>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</si>
  <si>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</si>
  <si>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</si>
  <si>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</si>
  <si>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</si>
  <si>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</si>
  <si>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</si>
  <si>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</si>
  <si>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</si>
  <si>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</si>
  <si>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</si>
  <si>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</si>
  <si>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</si>
  <si>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</si>
  <si>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</si>
  <si>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</si>
  <si>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</si>
  <si>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</si>
  <si>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</si>
  <si>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</si>
  <si>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</si>
  <si>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</si>
  <si>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</si>
  <si>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</si>
  <si>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</si>
  <si>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</si>
  <si>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</si>
  <si>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</si>
  <si>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</si>
  <si>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</si>
  <si>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</si>
  <si>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</si>
  <si>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</si>
  <si>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</si>
  <si>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</si>
  <si>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</si>
  <si>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</si>
  <si>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</si>
  <si>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</si>
  <si>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</si>
  <si>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</si>
  <si>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</si>
  <si>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</si>
  <si>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</si>
  <si>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</si>
  <si>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</si>
  <si>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</si>
  <si>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</si>
  <si>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</si>
  <si>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</si>
  <si>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</si>
  <si>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</si>
  <si>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</si>
  <si>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</si>
  <si>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</si>
  <si>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</si>
  <si>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</si>
  <si>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</si>
  <si>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</si>
  <si>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</si>
  <si>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</si>
  <si>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</si>
  <si>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</si>
  <si>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</si>
  <si>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</si>
  <si>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</si>
  <si>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</si>
  <si>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</si>
  <si>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</si>
  <si>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</si>
  <si>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</si>
  <si>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</si>
  <si>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</si>
  <si>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</si>
  <si>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</si>
  <si>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</si>
  <si>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</si>
  <si>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</si>
  <si>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</si>
  <si>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</si>
  <si>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</si>
  <si>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</si>
  <si>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</si>
  <si>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</si>
  <si>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</si>
  <si>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</si>
  <si>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</si>
  <si>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</si>
  <si>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</si>
  <si>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</si>
  <si>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</si>
  <si>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</si>
  <si>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</si>
  <si>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</si>
  <si>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</si>
  <si>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</si>
  <si>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</si>
  <si>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</si>
  <si>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</si>
  <si>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</si>
  <si>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</si>
  <si>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</si>
  <si>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</si>
  <si>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</si>
  <si>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</si>
  <si>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</si>
  <si>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</si>
  <si>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</si>
  <si>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</si>
  <si>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</si>
  <si>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</si>
  <si>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</si>
  <si>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</si>
  <si>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</si>
  <si>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</si>
  <si>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</si>
  <si>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</si>
  <si>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</si>
  <si>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</si>
  <si>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</si>
  <si>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</si>
  <si>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</si>
  <si>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</si>
  <si>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</si>
  <si>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</si>
  <si>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</si>
  <si>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</si>
  <si>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</si>
  <si>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</si>
  <si>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</si>
  <si>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</si>
  <si>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</si>
  <si>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</si>
  <si>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</si>
  <si>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</si>
  <si>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</si>
  <si>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</si>
  <si>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</si>
  <si>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</si>
  <si>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</si>
  <si>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</si>
  <si>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</si>
  <si>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</si>
  <si>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</si>
  <si>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</si>
  <si>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</si>
  <si>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</si>
  <si>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</si>
  <si>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</si>
  <si>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</si>
  <si>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</si>
  <si>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</si>
  <si>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</si>
  <si>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</si>
  <si>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</si>
  <si>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</si>
  <si>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</si>
  <si>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</si>
  <si>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</si>
  <si>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</si>
  <si>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</si>
  <si>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</si>
  <si>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</si>
  <si>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</si>
  <si>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</si>
  <si>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</si>
  <si>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</si>
  <si>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</si>
  <si>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</si>
  <si>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</si>
  <si>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</si>
  <si>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</si>
  <si>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</si>
  <si>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</si>
  <si>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</si>
  <si>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</si>
  <si>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</si>
  <si>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</si>
  <si>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</si>
  <si>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</si>
  <si>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</si>
  <si>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</si>
  <si>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</si>
  <si>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</si>
  <si>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</si>
  <si>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</si>
  <si>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</si>
  <si>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</si>
  <si>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</si>
  <si>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</si>
  <si>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</si>
  <si>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</si>
  <si>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</si>
  <si>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</si>
  <si>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</si>
  <si>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</si>
  <si>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</si>
  <si>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</si>
  <si>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</si>
  <si>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</si>
  <si>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</si>
  <si>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</si>
  <si>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</si>
  <si>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</si>
  <si>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</si>
  <si>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</si>
  <si>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</si>
  <si>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</si>
  <si>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</si>
  <si>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</si>
  <si>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</si>
  <si>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</si>
  <si>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</si>
  <si>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</si>
  <si>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</si>
  <si>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</si>
  <si>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</si>
  <si>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</si>
  <si>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</si>
  <si>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</si>
  <si>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</si>
  <si>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</si>
  <si>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</si>
  <si>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</si>
  <si>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</si>
  <si>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</si>
  <si>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</si>
  <si>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</si>
  <si>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</si>
  <si>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</si>
  <si>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</si>
  <si>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</si>
  <si>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</si>
  <si>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</si>
  <si>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</si>
  <si>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</si>
  <si>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</si>
  <si>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</si>
  <si>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</si>
  <si>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</si>
  <si>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</si>
  <si>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</si>
  <si>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</si>
  <si>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</si>
  <si>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</si>
  <si>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</si>
  <si>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</si>
  <si>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</si>
  <si>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</si>
  <si>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</si>
  <si>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</si>
  <si>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</si>
  <si>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</si>
  <si>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</si>
  <si>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</si>
  <si>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</si>
  <si>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</si>
  <si>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</si>
  <si>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</si>
  <si>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</si>
  <si>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</si>
  <si>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</si>
  <si>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</si>
  <si>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</si>
  <si>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</si>
  <si>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</si>
  <si>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</si>
  <si>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</si>
  <si>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</si>
  <si>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</si>
  <si>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</si>
  <si>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</si>
  <si>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</si>
  <si>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</si>
  <si>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</si>
  <si>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</si>
  <si>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</si>
  <si>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</si>
  <si>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</si>
  <si>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</si>
  <si>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</si>
  <si>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</si>
  <si>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</si>
  <si>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</si>
  <si>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</si>
  <si>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</si>
  <si>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</si>
  <si>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</si>
  <si>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</si>
  <si>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</si>
  <si>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</si>
  <si>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</si>
  <si>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</si>
  <si>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</si>
  <si>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</si>
  <si>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</si>
  <si>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</si>
  <si>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</si>
  <si>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</si>
  <si>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</si>
  <si>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</si>
  <si>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</si>
  <si>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</si>
  <si>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</si>
  <si>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</si>
  <si>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</si>
  <si>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</si>
  <si>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</si>
  <si>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</si>
  <si>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</si>
  <si>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</si>
  <si>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</si>
  <si>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</si>
  <si>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</si>
  <si>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</si>
  <si>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</si>
  <si>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</si>
  <si>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</si>
  <si>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</si>
  <si>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</si>
  <si>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</si>
  <si>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</si>
  <si>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</si>
  <si>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</si>
  <si>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</si>
  <si>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</si>
  <si>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</si>
  <si>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</si>
  <si>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</si>
  <si>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</si>
  <si>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</si>
  <si>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</si>
  <si>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</si>
  <si>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</si>
  <si>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</si>
  <si>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</si>
  <si>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</si>
  <si>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</si>
  <si>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</si>
  <si>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</si>
  <si>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</si>
  <si>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</si>
  <si>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</si>
  <si>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</si>
  <si>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</si>
  <si>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</si>
  <si>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</si>
  <si>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</si>
  <si>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</si>
  <si>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</si>
  <si>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</si>
  <si>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</si>
  <si>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</si>
  <si>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</si>
  <si>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</si>
  <si>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</si>
  <si>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</si>
  <si>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</si>
  <si>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</si>
  <si>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</si>
  <si>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</si>
  <si>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</si>
  <si>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</si>
  <si>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</si>
  <si>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</si>
  <si>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</si>
  <si>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</si>
  <si>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</si>
  <si>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</si>
  <si>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</si>
  <si>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</si>
  <si>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</si>
  <si>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</si>
  <si>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</si>
  <si>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</si>
  <si>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</si>
  <si>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</si>
  <si>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</si>
  <si>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</si>
  <si>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</si>
  <si>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</si>
  <si>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</si>
  <si>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</si>
  <si>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</si>
  <si>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</si>
  <si>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</si>
  <si>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</si>
  <si>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</si>
  <si>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</si>
  <si>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</si>
  <si>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</si>
  <si>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</si>
  <si>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</si>
  <si>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</si>
  <si>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</si>
  <si>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</si>
  <si>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</si>
  <si>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</si>
  <si>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</si>
  <si>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</si>
  <si>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</si>
  <si>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</si>
  <si>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</si>
  <si>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</si>
  <si>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</si>
  <si>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</si>
  <si>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</si>
  <si>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</si>
  <si>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</si>
  <si>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</si>
  <si>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</si>
  <si>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</si>
  <si>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</si>
  <si>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</si>
  <si>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</si>
  <si>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</si>
  <si>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</si>
  <si>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</si>
  <si>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</si>
  <si>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</si>
  <si>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</si>
  <si>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</si>
  <si>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</si>
  <si>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</si>
  <si>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</si>
  <si>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</si>
  <si>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</si>
  <si>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</si>
  <si>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</si>
  <si>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</si>
  <si>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</si>
  <si>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</si>
  <si>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</si>
  <si>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</si>
  <si>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</si>
  <si>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</si>
  <si>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</si>
  <si>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</si>
  <si>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</si>
  <si>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</si>
  <si>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</si>
  <si>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</si>
  <si>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</si>
  <si>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</si>
  <si>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</si>
  <si>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</si>
  <si>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</si>
  <si>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</si>
  <si>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</si>
  <si>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</si>
  <si>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</si>
  <si>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</si>
  <si>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</si>
  <si>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</si>
  <si>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</si>
  <si>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</si>
  <si>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</si>
  <si>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</si>
  <si>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</si>
  <si>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</si>
  <si>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</si>
  <si>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</si>
  <si>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</si>
  <si>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</si>
  <si>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</si>
  <si>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</si>
  <si>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</si>
  <si>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</si>
  <si>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</si>
  <si>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</si>
  <si>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</si>
  <si>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</si>
  <si>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</si>
  <si>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</si>
  <si>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</si>
  <si>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</si>
  <si>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</si>
  <si>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</si>
  <si>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</si>
  <si>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</si>
  <si>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</si>
  <si>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</si>
  <si>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</si>
  <si>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</si>
  <si>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</si>
  <si>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</si>
  <si>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</si>
  <si>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</si>
  <si>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</si>
  <si>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</si>
  <si>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</si>
  <si>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</si>
  <si>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</si>
  <si>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</si>
  <si>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</si>
  <si>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</si>
  <si>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</si>
  <si>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</si>
  <si>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</si>
  <si>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</si>
  <si>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</si>
  <si>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</si>
  <si>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</si>
  <si>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</si>
  <si>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</si>
  <si>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</si>
  <si>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</si>
  <si>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</si>
  <si>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</si>
  <si>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</si>
  <si>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</si>
  <si>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</si>
  <si>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</si>
  <si>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</si>
  <si>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</si>
  <si>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</si>
  <si>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</si>
  <si>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</si>
  <si>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</si>
  <si>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</si>
  <si>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</si>
  <si>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</si>
  <si>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</si>
  <si>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</si>
  <si>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</si>
  <si>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</si>
  <si>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</si>
  <si>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</si>
  <si>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</si>
  <si>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</si>
  <si>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</si>
  <si>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</si>
  <si>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</si>
  <si>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</si>
  <si>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</si>
  <si>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</si>
  <si>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</si>
  <si>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</si>
  <si>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</si>
  <si>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</si>
  <si>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</si>
  <si>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</si>
  <si>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</si>
  <si>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</si>
  <si>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</si>
  <si>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</si>
  <si>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</si>
  <si>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</si>
  <si>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</si>
  <si>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</si>
  <si>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</si>
  <si>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</si>
  <si>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</si>
  <si>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</si>
  <si>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</si>
  <si>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</si>
  <si>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</si>
  <si>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</si>
  <si>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</si>
  <si>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</si>
  <si>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</si>
  <si>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</si>
  <si>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</si>
  <si>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</si>
  <si>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</si>
  <si>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</si>
  <si>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</si>
  <si>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</si>
  <si>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</si>
  <si>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</si>
  <si>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</si>
  <si>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</si>
  <si>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</si>
  <si>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</si>
  <si>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</si>
  <si>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</si>
  <si>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</si>
  <si>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</si>
  <si>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</si>
  <si>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</si>
  <si>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</si>
  <si>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</si>
  <si>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</si>
  <si>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</si>
  <si>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</si>
  <si>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</si>
  <si>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</si>
  <si>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</si>
  <si>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</si>
  <si>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</si>
  <si>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</si>
  <si>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</si>
  <si>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</si>
  <si>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</si>
  <si>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</si>
  <si>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</si>
  <si>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</si>
  <si>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</si>
  <si>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</si>
  <si>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</si>
  <si>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</si>
  <si>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</si>
  <si>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</si>
  <si>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</si>
  <si>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</si>
  <si>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</si>
  <si>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</si>
  <si>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</si>
  <si>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</si>
  <si>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</si>
  <si>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</si>
  <si>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</si>
  <si>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</si>
  <si>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</si>
  <si>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</si>
  <si>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</si>
  <si>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</si>
  <si>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</si>
  <si>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</si>
  <si>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</si>
  <si>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</si>
  <si>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</si>
  <si>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</si>
  <si>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</si>
  <si>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</si>
  <si>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</si>
  <si>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</si>
  <si>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</si>
  <si>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</si>
  <si>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</si>
  <si>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</si>
  <si>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</si>
  <si>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</si>
  <si>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</si>
  <si>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</si>
  <si>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</si>
  <si>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</si>
  <si>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</si>
  <si>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</si>
  <si>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</si>
  <si>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</si>
  <si>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</si>
  <si>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</si>
  <si>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</si>
  <si>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</si>
  <si>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</si>
  <si>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</si>
  <si>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</si>
  <si>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</si>
  <si>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</si>
  <si>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</si>
  <si>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</si>
  <si>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</si>
  <si>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</si>
  <si>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</si>
  <si>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</si>
  <si>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</si>
  <si>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</si>
  <si>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</si>
  <si>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</si>
  <si>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</si>
  <si>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</si>
  <si>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</si>
  <si>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</si>
  <si>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</si>
  <si>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</si>
  <si>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</si>
  <si>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</si>
  <si>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</si>
  <si>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</si>
  <si>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</si>
  <si>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</si>
  <si>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</si>
  <si>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</si>
  <si>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</si>
  <si>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</si>
  <si>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</si>
  <si>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</si>
  <si>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</si>
  <si>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</si>
  <si>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</si>
  <si>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</si>
  <si>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</si>
  <si>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</si>
  <si>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</si>
  <si>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</si>
  <si>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</si>
  <si>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</si>
  <si>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</si>
  <si>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</si>
  <si>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</si>
  <si>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</si>
  <si>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</si>
  <si>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</si>
  <si>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</si>
  <si>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</si>
  <si>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</si>
  <si>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</si>
  <si>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</si>
  <si>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</si>
  <si>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</si>
  <si>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</si>
  <si>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</si>
  <si>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</si>
  <si>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</si>
  <si>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</si>
  <si>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</si>
  <si>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</si>
  <si>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</si>
  <si>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</si>
  <si>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</si>
  <si>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</si>
  <si>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</si>
  <si>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</si>
  <si>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</si>
  <si>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</si>
  <si>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</si>
  <si>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</si>
  <si>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</si>
  <si>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</si>
  <si>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</si>
  <si>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</si>
  <si>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</si>
  <si>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</si>
  <si>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</si>
  <si>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</si>
  <si>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</si>
  <si>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</si>
  <si>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</si>
  <si>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</si>
  <si>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</si>
  <si>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</si>
  <si>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</si>
  <si>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</si>
  <si>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</si>
  <si>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</si>
  <si>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</si>
  <si>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</si>
  <si>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</si>
  <si>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</si>
  <si>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</si>
  <si>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</si>
  <si>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</si>
  <si>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</si>
  <si>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</si>
  <si>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</si>
  <si>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</si>
  <si>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</si>
  <si>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</si>
  <si>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</si>
  <si>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</si>
  <si>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</si>
  <si>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</si>
  <si>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</si>
  <si>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</si>
  <si>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</si>
  <si>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</si>
  <si>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</si>
  <si>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</si>
  <si>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</si>
  <si>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</si>
  <si>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</si>
  <si>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</si>
  <si>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</si>
  <si>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</si>
  <si>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</si>
  <si>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</si>
  <si>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</si>
  <si>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</si>
  <si>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</si>
  <si>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</si>
  <si>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</si>
  <si>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</si>
  <si>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</si>
  <si>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</si>
  <si>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</si>
  <si>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</si>
  <si>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</si>
  <si>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</si>
  <si>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</si>
  <si>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</si>
  <si>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</si>
  <si>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</si>
  <si>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</si>
  <si>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</si>
  <si>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</si>
  <si>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</si>
  <si>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</si>
  <si>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</si>
  <si>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</si>
  <si>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</si>
  <si>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</si>
  <si>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</si>
  <si>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</si>
  <si>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</si>
  <si>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</si>
  <si>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</si>
  <si>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</si>
  <si>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</si>
  <si>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</si>
  <si>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</si>
  <si>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</si>
  <si>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</si>
  <si>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</si>
  <si>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</si>
  <si>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</si>
  <si>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</si>
  <si>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</si>
  <si>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</si>
  <si>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</si>
  <si>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</si>
  <si>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</si>
  <si>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</si>
  <si>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</si>
  <si>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</si>
  <si>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</si>
  <si>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</si>
  <si>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</si>
  <si>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</si>
  <si>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</si>
  <si>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</si>
  <si>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</si>
  <si>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</si>
  <si>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</si>
  <si>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</si>
  <si>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</si>
  <si>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</si>
  <si>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</si>
  <si>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</si>
  <si>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</si>
  <si>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</si>
  <si>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</si>
  <si>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</si>
  <si>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</si>
  <si>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</si>
  <si>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</si>
  <si>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</si>
  <si>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</si>
  <si>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</si>
  <si>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</si>
  <si>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</si>
  <si>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</si>
  <si>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</si>
  <si>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</si>
  <si>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</si>
  <si>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</si>
  <si>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</si>
  <si>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</si>
  <si>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</si>
  <si>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</si>
  <si>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</si>
  <si>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</si>
  <si>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</si>
  <si>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</si>
  <si>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</si>
  <si>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</si>
  <si>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</si>
  <si>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</si>
  <si>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</si>
  <si>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</si>
  <si>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</si>
  <si>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</si>
  <si>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</si>
  <si>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</si>
  <si>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</si>
  <si>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</si>
  <si>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</si>
  <si>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</si>
  <si>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</si>
  <si>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</si>
  <si>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</si>
  <si>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</si>
  <si>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</si>
  <si>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</si>
  <si>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</si>
  <si>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</si>
  <si>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</si>
  <si>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</si>
  <si>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</si>
  <si>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</si>
  <si>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</si>
  <si>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</si>
  <si>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</si>
  <si>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</si>
  <si>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</si>
  <si>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</si>
  <si>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</si>
  <si>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</si>
  <si>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</si>
  <si>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</si>
  <si>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</si>
  <si>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</si>
  <si>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</si>
  <si>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</si>
  <si>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</si>
  <si>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</si>
  <si>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</si>
  <si>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</si>
  <si>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</si>
  <si>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</si>
  <si>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</si>
  <si>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</si>
  <si>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</si>
  <si>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</si>
  <si>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</si>
  <si>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</si>
  <si>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</si>
  <si>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</si>
  <si>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</si>
  <si>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</si>
  <si>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</si>
  <si>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</si>
  <si>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</si>
  <si>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</si>
  <si>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</si>
  <si>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</si>
  <si>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</si>
  <si>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</si>
  <si>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</si>
  <si>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</si>
  <si>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</si>
  <si>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</si>
  <si>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</si>
  <si>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</si>
  <si>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</si>
  <si>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</si>
  <si>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</si>
  <si>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</si>
  <si>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</si>
  <si>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</si>
  <si>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</si>
  <si>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</si>
  <si>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</si>
  <si>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</si>
  <si>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</si>
  <si>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</si>
  <si>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</si>
  <si>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</si>
  <si>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</si>
  <si>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</si>
  <si>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</si>
  <si>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</si>
  <si>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</si>
  <si>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</si>
  <si>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</si>
  <si>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</si>
  <si>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</si>
  <si>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</si>
  <si>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</si>
  <si>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</si>
  <si>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</si>
  <si>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</si>
  <si>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</si>
  <si>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</si>
  <si>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</si>
  <si>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</si>
  <si>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</si>
  <si>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</si>
  <si>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</si>
  <si>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</si>
  <si>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</si>
  <si>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</si>
  <si>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</si>
  <si>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</si>
  <si>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</si>
  <si>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</si>
  <si>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</si>
  <si>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</si>
  <si>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</si>
  <si>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</si>
  <si>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</si>
  <si>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</si>
  <si>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</si>
  <si>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</si>
  <si>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</si>
  <si>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</si>
  <si>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</si>
  <si>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</si>
  <si>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</si>
  <si>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</si>
  <si>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</si>
  <si>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</si>
  <si>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</si>
  <si>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</si>
  <si>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</si>
  <si>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</si>
  <si>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</si>
  <si>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</si>
  <si>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</si>
  <si>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</si>
  <si>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</si>
  <si>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</si>
  <si>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</si>
  <si>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</si>
  <si>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</si>
  <si>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</si>
  <si>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</si>
  <si>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</si>
  <si>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</si>
  <si>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</si>
  <si>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</si>
  <si>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</si>
  <si>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</si>
  <si>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</si>
  <si>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</si>
  <si>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</si>
  <si>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</si>
  <si>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</si>
  <si>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</si>
  <si>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</si>
  <si>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</si>
  <si>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</si>
  <si>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</si>
  <si>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</si>
  <si>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</si>
  <si>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</si>
  <si>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</si>
  <si>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</si>
  <si>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</si>
  <si>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</si>
  <si>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</si>
  <si>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</si>
  <si>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</si>
  <si>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</si>
  <si>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</si>
  <si>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</si>
  <si>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</si>
  <si>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</si>
  <si>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</si>
  <si>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</si>
  <si>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</si>
  <si>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</si>
  <si>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</si>
  <si>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</si>
  <si>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</si>
  <si>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</si>
  <si>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</si>
  <si>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</si>
  <si>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</si>
  <si>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</si>
  <si>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</si>
  <si>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</si>
  <si>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</si>
  <si>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</si>
  <si>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</si>
  <si>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</si>
  <si>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</si>
  <si>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</si>
  <si>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</si>
  <si>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</si>
  <si>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</si>
  <si>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</si>
  <si>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</si>
  <si>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</si>
  <si>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</si>
  <si>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</si>
  <si>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</si>
  <si>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</si>
  <si>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</si>
  <si>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</si>
  <si>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</si>
  <si>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</si>
  <si>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</si>
  <si>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</si>
  <si>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</si>
  <si>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</si>
  <si>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</si>
  <si>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</si>
  <si>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</si>
  <si>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</si>
  <si>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</si>
  <si>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</si>
  <si>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</si>
  <si>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</si>
  <si>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</si>
  <si>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</si>
  <si>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</si>
  <si>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</si>
  <si>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</si>
  <si>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</si>
  <si>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</si>
  <si>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</si>
  <si>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</si>
  <si>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</si>
  <si>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</si>
  <si>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</si>
  <si>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</si>
  <si>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</si>
  <si>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</si>
  <si>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</si>
  <si>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</si>
  <si>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</si>
  <si>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</si>
  <si>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</si>
  <si>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</si>
  <si>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</si>
  <si>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</si>
  <si>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</si>
  <si>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</si>
  <si>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</si>
  <si>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</si>
  <si>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</si>
  <si>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</si>
  <si>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</si>
  <si>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</si>
  <si>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</si>
  <si>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</si>
  <si>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</si>
  <si>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</si>
  <si>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</si>
  <si>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</si>
  <si>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</si>
  <si>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</si>
  <si>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</si>
  <si>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</si>
  <si>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</si>
  <si>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</si>
  <si>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</si>
  <si>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</si>
  <si>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</si>
  <si>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</si>
  <si>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</si>
  <si>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</si>
  <si>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</si>
  <si>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</si>
  <si>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</si>
  <si>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</si>
  <si>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</si>
  <si>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</si>
  <si>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</si>
  <si>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</si>
  <si>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</si>
  <si>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</si>
  <si>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</si>
  <si>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</si>
  <si>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</si>
  <si>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</si>
  <si>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</si>
  <si>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</si>
  <si>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</si>
  <si>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</si>
  <si>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</si>
  <si>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</si>
  <si>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</si>
  <si>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</si>
  <si>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</si>
  <si>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</si>
  <si>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</si>
  <si>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</si>
  <si>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</si>
  <si>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</si>
  <si>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</si>
  <si>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</si>
  <si>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</si>
  <si>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</si>
  <si>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</si>
  <si>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</si>
  <si>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</si>
  <si>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</si>
  <si>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</si>
  <si>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</si>
  <si>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</si>
  <si>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</si>
  <si>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</si>
  <si>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</si>
  <si>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</si>
  <si>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</si>
  <si>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</si>
  <si>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</si>
  <si>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</si>
  <si>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</si>
  <si>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</si>
  <si>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</si>
  <si>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</si>
  <si>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</si>
  <si>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</si>
  <si>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</si>
  <si>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</si>
  <si>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</si>
  <si>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</si>
  <si>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</si>
  <si>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</si>
  <si>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</si>
  <si>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</si>
  <si>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</si>
  <si>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</si>
  <si>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</si>
  <si>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</si>
  <si>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</si>
  <si>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</si>
  <si>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</si>
  <si>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</si>
  <si>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</si>
  <si>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</si>
  <si>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</si>
  <si>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</si>
  <si>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</si>
  <si>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</si>
  <si>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</si>
  <si>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</si>
  <si>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</si>
  <si>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</si>
  <si>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</si>
  <si>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</si>
  <si>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</si>
  <si>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</si>
  <si>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</si>
  <si>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</si>
  <si>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</si>
  <si>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</si>
  <si>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</si>
  <si>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</si>
  <si>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</si>
  <si>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</si>
  <si>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</si>
  <si>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</si>
  <si>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</si>
  <si>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</si>
  <si>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</si>
  <si>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</si>
  <si>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</si>
  <si>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</si>
  <si>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</si>
  <si>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</si>
  <si>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</si>
  <si>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</si>
  <si>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</si>
  <si>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</si>
  <si>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</si>
  <si>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</si>
  <si>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</si>
  <si>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</si>
  <si>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</si>
  <si>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</si>
  <si>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</si>
  <si>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</si>
  <si>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</si>
  <si>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</si>
  <si>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</si>
  <si>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</si>
  <si>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</si>
  <si>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</si>
  <si>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</si>
  <si>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</si>
  <si>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</si>
  <si>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</si>
  <si>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</si>
  <si>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</si>
  <si>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</si>
  <si>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</si>
  <si>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</si>
  <si>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</si>
  <si>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</si>
  <si>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</si>
  <si>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</si>
  <si>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</si>
  <si>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</si>
  <si>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</si>
  <si>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</si>
  <si>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</si>
  <si>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</si>
  <si>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</si>
  <si>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</si>
  <si>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</si>
  <si>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</si>
  <si>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</si>
  <si>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</si>
  <si>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</si>
  <si>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</si>
  <si>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</si>
  <si>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</si>
  <si>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</si>
  <si>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</si>
  <si>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</si>
  <si>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</si>
  <si>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</si>
  <si>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</si>
  <si>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</si>
  <si>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</si>
  <si>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</si>
  <si>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</si>
  <si>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</si>
  <si>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</si>
  <si>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</si>
  <si>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</si>
  <si>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</si>
  <si>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</si>
  <si>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</si>
  <si>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</si>
  <si>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</si>
  <si>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</si>
  <si>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</si>
  <si>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</si>
  <si>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</si>
  <si>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</si>
  <si>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</si>
  <si>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</si>
  <si>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</si>
  <si>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</si>
  <si>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</si>
  <si>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</si>
  <si>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</si>
  <si>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</si>
  <si>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</si>
  <si>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</si>
  <si>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</si>
  <si>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</si>
  <si>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</si>
  <si>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</si>
  <si>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</si>
  <si>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</si>
  <si>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</si>
  <si>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</si>
  <si>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</si>
  <si>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</si>
  <si>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</si>
  <si>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</si>
  <si>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</si>
  <si>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</si>
  <si>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</si>
  <si>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</si>
  <si>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</si>
  <si>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</si>
  <si>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</si>
  <si>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</si>
  <si>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</si>
  <si>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</si>
  <si>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</si>
  <si>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</si>
  <si>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</si>
  <si>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</si>
  <si>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</si>
  <si>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</si>
  <si>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</si>
  <si>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</si>
  <si>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</si>
  <si>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</si>
  <si>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</si>
  <si>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</si>
  <si>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</si>
  <si>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</si>
  <si>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</si>
  <si>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</si>
  <si>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</si>
  <si>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</si>
  <si>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</si>
  <si>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</si>
  <si>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</si>
  <si>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</si>
  <si>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</si>
  <si>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</si>
  <si>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</si>
  <si>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</si>
  <si>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</si>
  <si>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</si>
  <si>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</si>
  <si>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</si>
  <si>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</si>
  <si>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</si>
  <si>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</si>
  <si>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</si>
  <si>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</si>
  <si>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</si>
  <si>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</si>
  <si>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</si>
  <si>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</si>
  <si>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</si>
  <si>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</si>
  <si>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</si>
  <si>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</si>
  <si>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</si>
  <si>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</si>
  <si>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</si>
  <si>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</si>
  <si>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</si>
  <si>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</si>
  <si>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</si>
  <si>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</si>
  <si>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</si>
  <si>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</si>
  <si>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</si>
  <si>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</si>
  <si>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</si>
  <si>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</si>
  <si>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</si>
  <si>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</si>
  <si>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</si>
  <si>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</si>
  <si>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</si>
  <si>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</si>
  <si>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</si>
  <si>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</si>
  <si>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</si>
  <si>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</si>
  <si>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</si>
  <si>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</si>
  <si>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</si>
  <si>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</si>
  <si>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</si>
  <si>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</si>
  <si>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</si>
  <si>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</si>
  <si>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</si>
  <si>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</si>
  <si>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</si>
  <si>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</si>
  <si>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</si>
  <si>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</si>
  <si>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</si>
  <si>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</si>
  <si>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</si>
  <si>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</si>
  <si>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</si>
  <si>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</si>
  <si>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</si>
  <si>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</si>
  <si>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</si>
  <si>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</si>
  <si>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</si>
  <si>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</si>
  <si>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</si>
  <si>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</si>
  <si>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</si>
  <si>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</si>
  <si>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</si>
  <si>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</si>
  <si>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</si>
  <si>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</si>
  <si>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</si>
  <si>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</si>
  <si>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</si>
  <si>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</si>
  <si>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</si>
  <si>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</si>
  <si>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</si>
  <si>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</si>
  <si>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</si>
  <si>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</si>
  <si>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</si>
  <si>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</si>
  <si>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</si>
  <si>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</si>
  <si>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</si>
  <si>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</si>
  <si>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</si>
  <si>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</si>
  <si>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</si>
  <si>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</si>
  <si>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</si>
  <si>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</si>
  <si>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</si>
  <si>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</si>
  <si>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</si>
  <si>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</si>
  <si>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</si>
  <si>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</si>
  <si>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</si>
  <si>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</si>
  <si>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</si>
  <si>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</si>
  <si>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</si>
  <si>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</si>
  <si>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</si>
  <si>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</si>
  <si>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</si>
  <si>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</si>
  <si>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</si>
  <si>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</si>
  <si>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</si>
  <si>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</si>
  <si>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</si>
  <si>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</si>
  <si>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</si>
  <si>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</si>
  <si>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</si>
  <si>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</si>
  <si>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</si>
  <si>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</si>
  <si>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</si>
  <si>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</si>
  <si>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</si>
  <si>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</si>
  <si>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</si>
  <si>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</si>
  <si>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</si>
  <si>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</si>
  <si>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</si>
  <si>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</si>
  <si>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</si>
  <si>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</si>
  <si>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</si>
  <si>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</si>
  <si>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</si>
  <si>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</si>
  <si>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</si>
  <si>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</si>
  <si>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</si>
  <si>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</si>
  <si>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</si>
  <si>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</si>
  <si>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</si>
  <si>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</si>
  <si>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</si>
  <si>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</si>
  <si>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</si>
  <si>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</si>
  <si>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</si>
  <si>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</si>
  <si>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</si>
  <si>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</si>
  <si>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</si>
  <si>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</si>
  <si>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</si>
  <si>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</si>
  <si>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</si>
  <si>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</si>
  <si>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</si>
  <si>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</si>
  <si>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</si>
  <si>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</si>
  <si>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</si>
  <si>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</si>
  <si>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</si>
  <si>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</si>
  <si>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</si>
  <si>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</si>
  <si>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</si>
  <si>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</si>
  <si>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</si>
  <si>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</si>
  <si>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</si>
  <si>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</si>
  <si>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</si>
  <si>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</si>
  <si>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</si>
  <si>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</si>
  <si>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</si>
  <si>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</si>
  <si>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</si>
  <si>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</si>
  <si>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</si>
  <si>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</si>
  <si>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</si>
  <si>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</si>
  <si>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</si>
  <si>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</si>
  <si>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</si>
  <si>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</si>
  <si>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</si>
  <si>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</si>
  <si>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</si>
  <si>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</si>
  <si>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</si>
  <si>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</si>
  <si>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</si>
  <si>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</si>
  <si>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</si>
  <si>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</si>
  <si>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</si>
  <si>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</si>
  <si>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</si>
  <si>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</si>
  <si>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</si>
  <si>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</si>
  <si>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</si>
  <si>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</si>
  <si>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</si>
  <si>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</si>
  <si>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</si>
  <si>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</si>
  <si>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</si>
  <si>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</si>
  <si>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</si>
  <si>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</si>
  <si>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</si>
  <si>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</si>
  <si>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</si>
  <si>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</si>
  <si>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</si>
  <si>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</si>
  <si>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</si>
  <si>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</si>
  <si>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</si>
  <si>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</si>
  <si>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</si>
  <si>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</si>
  <si>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</si>
  <si>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</si>
  <si>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</si>
  <si>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</si>
  <si>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</si>
  <si>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</si>
  <si>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</si>
  <si>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</si>
  <si>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</si>
  <si>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</si>
  <si>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</si>
  <si>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</si>
  <si>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</si>
  <si>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</si>
  <si>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</si>
  <si>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</si>
  <si>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</si>
  <si>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</si>
  <si>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</si>
  <si>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</si>
  <si>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</si>
  <si>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</si>
  <si>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</si>
  <si>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</si>
  <si>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</si>
  <si>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</si>
  <si>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</si>
  <si>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</si>
  <si>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</si>
  <si>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</si>
  <si>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</si>
  <si>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</si>
  <si>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</si>
  <si>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</si>
  <si>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</si>
  <si>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</si>
  <si>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</si>
  <si>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</si>
  <si>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</si>
  <si>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</si>
  <si>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</si>
  <si>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</si>
  <si>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</si>
  <si>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</si>
  <si>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</si>
  <si>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</si>
  <si>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</si>
  <si>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</si>
  <si>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</si>
  <si>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</si>
  <si>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</si>
  <si>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</si>
  <si>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</si>
  <si>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</si>
  <si>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</si>
  <si>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</si>
  <si>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</si>
  <si>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</si>
  <si>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</si>
  <si>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</si>
  <si>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</si>
  <si>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</si>
  <si>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</si>
  <si>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</si>
  <si>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</si>
  <si>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</si>
  <si>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</si>
  <si>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</si>
  <si>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</si>
  <si>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</si>
  <si>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</si>
  <si>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</si>
  <si>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</si>
  <si>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</si>
  <si>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</si>
  <si>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</si>
  <si>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</si>
  <si>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</si>
  <si>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</si>
  <si>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</si>
  <si>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</si>
  <si>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</si>
  <si>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</si>
  <si>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</si>
  <si>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</si>
  <si>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</si>
  <si>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</si>
  <si>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</si>
  <si>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</si>
  <si>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</si>
  <si>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</si>
  <si>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</si>
  <si>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</si>
  <si>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</si>
  <si>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</si>
  <si>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</si>
  <si>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</si>
  <si>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</si>
  <si>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</si>
  <si>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</si>
  <si>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</si>
  <si>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</si>
  <si>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</si>
  <si>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</si>
  <si>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</si>
  <si>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</si>
  <si>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</si>
  <si>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</si>
  <si>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</si>
  <si>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</si>
  <si>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</si>
  <si>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</si>
  <si>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</si>
  <si>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</si>
  <si>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</si>
  <si>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</si>
  <si>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</si>
  <si>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</si>
  <si>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</si>
  <si>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</si>
  <si>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</si>
  <si>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</si>
  <si>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</si>
  <si>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</si>
  <si>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</si>
  <si>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</si>
  <si>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</si>
  <si>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</si>
  <si>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</si>
  <si>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</si>
  <si>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</si>
  <si>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</si>
  <si>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</si>
  <si>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</si>
  <si>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</si>
  <si>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</si>
  <si>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</si>
  <si>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</si>
  <si>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</si>
  <si>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</si>
  <si>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</si>
  <si>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</si>
  <si>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</si>
  <si>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</si>
  <si>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</si>
  <si>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</si>
  <si>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</si>
  <si>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</si>
  <si>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</si>
  <si>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</si>
  <si>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</si>
  <si>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</si>
  <si>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</si>
  <si>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</si>
  <si>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</si>
  <si>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</si>
  <si>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</si>
  <si>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</si>
  <si>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</si>
  <si>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</si>
  <si>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</si>
  <si>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</si>
  <si>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</si>
  <si>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</si>
  <si>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</si>
  <si>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</si>
  <si>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</si>
  <si>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</si>
  <si>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</si>
  <si>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</si>
  <si>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</si>
  <si>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</si>
  <si>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</si>
  <si>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</si>
  <si>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</si>
  <si>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</si>
  <si>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</si>
  <si>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</si>
  <si>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</si>
  <si>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</si>
  <si>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</si>
  <si>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</si>
  <si>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</si>
  <si>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</si>
  <si>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</si>
  <si>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</si>
  <si>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</si>
  <si>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</si>
  <si>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</si>
  <si>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</si>
  <si>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</si>
  <si>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</si>
  <si>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</si>
  <si>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</si>
  <si>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</si>
  <si>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</si>
  <si>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</si>
  <si>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</si>
  <si>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</si>
  <si>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</si>
  <si>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</si>
  <si>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</si>
  <si>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</si>
  <si>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</si>
  <si>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</si>
  <si>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</si>
  <si>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</si>
  <si>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</si>
  <si>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</si>
  <si>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</si>
  <si>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</si>
  <si>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</si>
  <si>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</si>
  <si>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</si>
  <si>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</si>
  <si>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</si>
  <si>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</si>
  <si>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</si>
  <si>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</si>
  <si>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</si>
  <si>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</si>
  <si>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</si>
  <si>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</si>
  <si>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</si>
  <si>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</si>
  <si>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</si>
  <si>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</si>
  <si>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</si>
  <si>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</si>
  <si>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</si>
  <si>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</si>
  <si>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</si>
  <si>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</si>
  <si>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</si>
  <si>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</si>
  <si>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</si>
  <si>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</si>
  <si>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</si>
  <si>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</si>
  <si>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</si>
  <si>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</si>
  <si>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</si>
  <si>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</si>
  <si>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</si>
  <si>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</si>
  <si>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</si>
  <si>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</si>
  <si>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c784</t>
  </si>
  <si>
    <t>Уточнен план 2018</t>
  </si>
  <si>
    <t>Отчет 2018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</si>
  <si>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</si>
  <si>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</si>
  <si>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</si>
  <si>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</si>
  <si>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</si>
  <si>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</si>
  <si>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</si>
  <si>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</si>
  <si>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</si>
  <si>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</si>
  <si>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</si>
  <si>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</si>
  <si>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приходи от лихви по заеми, предоставени на бюджетни организации</t>
  </si>
  <si>
    <t>вноски за фонд "ИЕЯС" и фонд "РАО"</t>
  </si>
  <si>
    <t>КФ - ОП "ОКОЛНА СРЕДА" /2007-2013/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</si>
  <si>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</si>
  <si>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</si>
  <si>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</si>
  <si>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</si>
  <si>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</si>
  <si>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</si>
  <si>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</si>
  <si>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</si>
  <si>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</si>
  <si>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</si>
  <si>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</si>
  <si>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</si>
  <si>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</si>
  <si>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</si>
  <si>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</si>
  <si>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</si>
  <si>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</si>
  <si>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</si>
  <si>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</si>
  <si>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</si>
  <si>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</si>
  <si>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</si>
  <si>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ЕФРР - ОП "ОКОЛНА СРЕДА" /2007-2013/</t>
  </si>
  <si>
    <t>Бланка версия 2.01 от 2018г.</t>
  </si>
  <si>
    <t>- предоставени трансфери (+/-)</t>
  </si>
  <si>
    <t>b1174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</si>
</sst>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7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46" fillId="48" borderId="25" xfId="34" applyFont="1" applyFill="1" applyBorder="1" applyAlignment="1" applyProtection="1">
      <alignment vertical="center" wrapText="1"/>
      <protection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49" fontId="246" fillId="41" borderId="13" xfId="34" applyNumberFormat="1" applyFont="1" applyFill="1" applyBorder="1" applyAlignment="1" applyProtection="1">
      <alignment horizontal="center" vertical="center" wrapText="1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186" fontId="240" fillId="45" borderId="110" xfId="34" applyNumberFormat="1" applyFont="1" applyFill="1" applyBorder="1" applyAlignment="1" applyProtection="1">
      <alignment horizontal="center" vertical="center"/>
      <protection/>
    </xf>
    <xf numFmtId="186" fontId="240" fillId="45" borderId="171" xfId="34" applyNumberFormat="1" applyFont="1" applyFill="1" applyBorder="1" applyAlignment="1" applyProtection="1">
      <alignment horizontal="center" vertical="center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0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0" fillId="39" borderId="26" xfId="38" applyFont="1" applyFill="1" applyBorder="1" applyAlignment="1" applyProtection="1">
      <alignment horizontal="center"/>
      <protection/>
    </xf>
    <xf numFmtId="0" fontId="320" fillId="39" borderId="0" xfId="38" applyFont="1" applyFill="1" applyBorder="1" applyAlignment="1" applyProtection="1">
      <alignment horizontal="center"/>
      <protection/>
    </xf>
    <xf numFmtId="0" fontId="320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59" customWidth="1"/>
    <col min="2" max="2" width="20.125" style="1359" customWidth="1"/>
    <col min="3" max="3" width="22.375" style="1359" customWidth="1"/>
    <col min="4" max="4" width="34.625" style="1359" customWidth="1"/>
    <col min="5" max="5" width="0.74609375" style="1359" customWidth="1"/>
    <col min="6" max="7" width="17.125" style="1359" customWidth="1"/>
    <col min="8" max="8" width="0.74609375" style="1359" customWidth="1"/>
    <col min="9" max="9" width="16.75390625" style="1359" customWidth="1"/>
    <col min="10" max="10" width="17.125" style="1359" customWidth="1"/>
    <col min="11" max="11" width="0.74609375" style="1359" customWidth="1"/>
    <col min="12" max="12" width="17.125" style="1359" customWidth="1"/>
    <col min="13" max="13" width="0.74609375" style="1359" customWidth="1"/>
    <col min="14" max="14" width="17.125" style="1359" customWidth="1"/>
    <col min="15" max="15" width="3.625" style="1359" customWidth="1"/>
    <col min="16" max="17" width="20.00390625" style="1360" customWidth="1"/>
    <col min="18" max="18" width="1.12109375" style="1360" customWidth="1"/>
    <col min="19" max="19" width="59.625" style="1359" customWidth="1"/>
    <col min="20" max="21" width="12.25390625" style="1359" customWidth="1"/>
    <col min="22" max="22" width="1.12109375" style="1359" customWidth="1"/>
    <col min="23" max="24" width="12.25390625" style="1359" customWidth="1"/>
    <col min="25" max="26" width="9.125" style="1359" customWidth="1"/>
    <col min="27" max="27" width="10.375" style="1359" customWidth="1"/>
    <col min="28" max="16384" width="9.125" style="1359" customWidth="1"/>
  </cols>
  <sheetData>
    <row r="1" spans="1:27" s="1019" customFormat="1" ht="15.75" customHeight="1">
      <c r="A1" s="1007"/>
      <c r="B1" s="1008" t="s">
        <v>998</v>
      </c>
      <c r="C1" s="1008"/>
      <c r="D1" s="1008"/>
      <c r="E1" s="1009"/>
      <c r="F1" s="1010" t="s">
        <v>981</v>
      </c>
      <c r="G1" s="1011" t="s">
        <v>999</v>
      </c>
      <c r="H1" s="1009"/>
      <c r="I1" s="1012" t="s">
        <v>1000</v>
      </c>
      <c r="J1" s="1012"/>
      <c r="K1" s="1009"/>
      <c r="L1" s="1013" t="s">
        <v>1001</v>
      </c>
      <c r="M1" s="1009"/>
      <c r="N1" s="1014"/>
      <c r="O1" s="1009"/>
      <c r="P1" s="1015" t="s">
        <v>1002</v>
      </c>
      <c r="Q1" s="1016"/>
      <c r="R1" s="1017"/>
      <c r="S1" s="1007"/>
      <c r="T1" s="1007"/>
      <c r="U1" s="1007"/>
      <c r="V1" s="1007"/>
      <c r="W1" s="1018"/>
      <c r="X1" s="1018"/>
      <c r="Y1" s="1018"/>
      <c r="Z1" s="1018"/>
      <c r="AA1" s="1018"/>
    </row>
    <row r="2" spans="1:27" s="1028" customFormat="1" ht="20.25" customHeight="1">
      <c r="A2" s="1007"/>
      <c r="B2" s="1762">
        <f>+OTCHET!B9</f>
        <v>0</v>
      </c>
      <c r="C2" s="1763"/>
      <c r="D2" s="1764"/>
      <c r="E2" s="1020"/>
      <c r="F2" s="1021">
        <f>+OTCHET!H9</f>
        <v>0</v>
      </c>
      <c r="G2" s="1022" t="str">
        <f>+OTCHET!F12</f>
        <v>7607</v>
      </c>
      <c r="H2" s="1023"/>
      <c r="I2" s="1765">
        <f>+OTCHET!H609</f>
        <v>0</v>
      </c>
      <c r="J2" s="1766"/>
      <c r="K2" s="1014"/>
      <c r="L2" s="1767">
        <f>OTCHET!H607</f>
        <v>0</v>
      </c>
      <c r="M2" s="1768"/>
      <c r="N2" s="1769"/>
      <c r="O2" s="1024"/>
      <c r="P2" s="1025">
        <f>OTCHET!E15</f>
        <v>98</v>
      </c>
      <c r="Q2" s="1026" t="str">
        <f>OTCHET!F15</f>
        <v>СЕС - КСФ</v>
      </c>
      <c r="R2" s="1027"/>
      <c r="S2" s="1007" t="s">
        <v>1003</v>
      </c>
      <c r="T2" s="1770">
        <f>+OTCHET!I9</f>
        <v>0</v>
      </c>
      <c r="U2" s="1771"/>
      <c r="V2" s="1024"/>
      <c r="W2" s="1018"/>
      <c r="X2" s="1018"/>
      <c r="Y2" s="1018"/>
      <c r="Z2" s="1018"/>
      <c r="AA2" s="1018"/>
    </row>
    <row r="3" spans="1:27" s="1028" customFormat="1" ht="4.5" customHeight="1">
      <c r="A3" s="1007"/>
      <c r="B3" s="1029"/>
      <c r="C3" s="1029"/>
      <c r="D3" s="1029"/>
      <c r="E3" s="1020"/>
      <c r="F3" s="1030"/>
      <c r="G3" s="1024"/>
      <c r="H3" s="1023"/>
      <c r="I3" s="1024"/>
      <c r="J3" s="1024"/>
      <c r="K3" s="1023"/>
      <c r="L3" s="1014"/>
      <c r="M3" s="1009"/>
      <c r="N3" s="1014"/>
      <c r="O3" s="1024"/>
      <c r="P3" s="1031"/>
      <c r="Q3" s="1027"/>
      <c r="R3" s="1027"/>
      <c r="S3" s="1007"/>
      <c r="T3" s="1007"/>
      <c r="U3" s="1007"/>
      <c r="V3" s="1024"/>
      <c r="W3" s="1018"/>
      <c r="X3" s="1018"/>
      <c r="Y3" s="1018"/>
      <c r="Z3" s="1018"/>
      <c r="AA3" s="1018"/>
    </row>
    <row r="4" spans="1:27" s="1028" customFormat="1" ht="18.75" customHeight="1">
      <c r="A4" s="1007"/>
      <c r="B4" s="1032" t="s">
        <v>1004</v>
      </c>
      <c r="C4" s="1032"/>
      <c r="D4" s="1032"/>
      <c r="E4" s="1033"/>
      <c r="F4" s="1032"/>
      <c r="G4" s="1034"/>
      <c r="H4" s="1034"/>
      <c r="I4" s="1034"/>
      <c r="J4" s="1034" t="s">
        <v>1005</v>
      </c>
      <c r="K4" s="1023"/>
      <c r="L4" s="1035">
        <f>+Q4</f>
        <v>2018</v>
      </c>
      <c r="M4" s="1036"/>
      <c r="N4" s="1036"/>
      <c r="O4" s="1024"/>
      <c r="P4" s="1037" t="s">
        <v>1005</v>
      </c>
      <c r="Q4" s="1035">
        <f>+OTCHET!C3</f>
        <v>2018</v>
      </c>
      <c r="R4" s="1027"/>
      <c r="S4" s="1772" t="s">
        <v>1006</v>
      </c>
      <c r="T4" s="1772"/>
      <c r="U4" s="1772"/>
      <c r="V4" s="1007"/>
      <c r="W4" s="1018"/>
      <c r="X4" s="1018"/>
      <c r="Y4" s="1018"/>
      <c r="Z4" s="1018"/>
      <c r="AA4" s="1018"/>
    </row>
    <row r="5" spans="1:27" s="1028" customFormat="1" ht="2.25" customHeight="1">
      <c r="A5" s="1023"/>
      <c r="B5" s="1038"/>
      <c r="C5" s="1038"/>
      <c r="D5" s="1038"/>
      <c r="E5" s="1038"/>
      <c r="F5" s="1038"/>
      <c r="G5" s="1039"/>
      <c r="H5" s="1038"/>
      <c r="I5" s="1039"/>
      <c r="J5" s="1040"/>
      <c r="K5" s="1023"/>
      <c r="L5" s="1024"/>
      <c r="M5" s="1024"/>
      <c r="N5" s="1023"/>
      <c r="O5" s="1024"/>
      <c r="P5" s="1024"/>
      <c r="Q5" s="1041"/>
      <c r="R5" s="1027"/>
      <c r="S5" s="1007"/>
      <c r="T5" s="1007"/>
      <c r="U5" s="1007"/>
      <c r="V5" s="1007"/>
      <c r="W5" s="1018"/>
      <c r="X5" s="1018"/>
      <c r="Y5" s="1018"/>
      <c r="Z5" s="1018"/>
      <c r="AA5" s="1018"/>
    </row>
    <row r="6" spans="1:27" s="1019" customFormat="1" ht="17.25" customHeight="1">
      <c r="A6" s="1007"/>
      <c r="B6" s="1032" t="s">
        <v>1007</v>
      </c>
      <c r="C6" s="1032"/>
      <c r="D6" s="1032"/>
      <c r="E6" s="1033"/>
      <c r="F6" s="1042"/>
      <c r="G6" s="1042"/>
      <c r="H6" s="1033"/>
      <c r="I6" s="1042"/>
      <c r="J6" s="1043"/>
      <c r="K6" s="1020"/>
      <c r="L6" s="1044">
        <f>OTCHET!F9</f>
        <v>43251</v>
      </c>
      <c r="M6" s="1020"/>
      <c r="N6" s="1045" t="s">
        <v>1008</v>
      </c>
      <c r="O6" s="1009"/>
      <c r="P6" s="1046">
        <f>OTCHET!F9</f>
        <v>43251</v>
      </c>
      <c r="Q6" s="1045" t="s">
        <v>1008</v>
      </c>
      <c r="R6" s="1047"/>
      <c r="S6" s="1773">
        <f>+Q4</f>
        <v>2018</v>
      </c>
      <c r="T6" s="1773"/>
      <c r="U6" s="1773"/>
      <c r="V6" s="1007"/>
      <c r="W6" s="1018"/>
      <c r="X6" s="1018"/>
      <c r="Y6" s="1018"/>
      <c r="Z6" s="1018"/>
      <c r="AA6" s="1018"/>
    </row>
    <row r="7" spans="1:26" s="1019" customFormat="1" ht="4.5" customHeight="1" thickBot="1">
      <c r="A7" s="1007"/>
      <c r="B7" s="1048"/>
      <c r="C7" s="1048"/>
      <c r="D7" s="1048"/>
      <c r="E7" s="1020"/>
      <c r="F7" s="1049"/>
      <c r="G7" s="1049"/>
      <c r="H7" s="1020"/>
      <c r="I7" s="1049"/>
      <c r="J7" s="1049"/>
      <c r="K7" s="1020"/>
      <c r="L7" s="1049"/>
      <c r="M7" s="1020"/>
      <c r="N7" s="1049"/>
      <c r="O7" s="1050"/>
      <c r="P7" s="1051"/>
      <c r="Q7" s="1051"/>
      <c r="R7" s="1047"/>
      <c r="S7" s="1052"/>
      <c r="T7" s="1052"/>
      <c r="U7" s="1052"/>
      <c r="V7" s="1009"/>
      <c r="W7" s="1018"/>
      <c r="X7" s="1018"/>
      <c r="Y7" s="1018"/>
      <c r="Z7" s="1018"/>
    </row>
    <row r="8" spans="1:26" s="1019" customFormat="1" ht="57" customHeight="1">
      <c r="A8" s="1007"/>
      <c r="B8" s="1053"/>
      <c r="C8" s="1054"/>
      <c r="D8" s="1055"/>
      <c r="E8" s="1020"/>
      <c r="F8" s="1056" t="s">
        <v>1009</v>
      </c>
      <c r="G8" s="1057" t="s">
        <v>1010</v>
      </c>
      <c r="H8" s="1020"/>
      <c r="I8" s="1058" t="s">
        <v>1011</v>
      </c>
      <c r="J8" s="1059" t="s">
        <v>1012</v>
      </c>
      <c r="K8" s="1020"/>
      <c r="L8" s="1060" t="s">
        <v>1013</v>
      </c>
      <c r="M8" s="1020"/>
      <c r="N8" s="1061" t="s">
        <v>1014</v>
      </c>
      <c r="O8" s="1062"/>
      <c r="P8" s="1063" t="s">
        <v>1015</v>
      </c>
      <c r="Q8" s="1064" t="s">
        <v>1016</v>
      </c>
      <c r="R8" s="1047"/>
      <c r="S8" s="1753" t="s">
        <v>985</v>
      </c>
      <c r="T8" s="1754"/>
      <c r="U8" s="1755"/>
      <c r="V8" s="1009"/>
      <c r="W8" s="1018"/>
      <c r="X8" s="1018"/>
      <c r="Y8" s="1018"/>
      <c r="Z8" s="1018"/>
    </row>
    <row r="9" spans="1:26" s="1019" customFormat="1" ht="18" customHeight="1" thickBot="1">
      <c r="A9" s="1007"/>
      <c r="B9" s="1065" t="s">
        <v>1017</v>
      </c>
      <c r="C9" s="1066"/>
      <c r="D9" s="1067"/>
      <c r="E9" s="1020"/>
      <c r="F9" s="1068">
        <f>+L4</f>
        <v>2018</v>
      </c>
      <c r="G9" s="1069">
        <f>+L6</f>
        <v>43251</v>
      </c>
      <c r="H9" s="1020"/>
      <c r="I9" s="1070">
        <f>+L4</f>
        <v>2018</v>
      </c>
      <c r="J9" s="1071">
        <f>+L6</f>
        <v>43251</v>
      </c>
      <c r="K9" s="1072"/>
      <c r="L9" s="1073">
        <f>+L6</f>
        <v>43251</v>
      </c>
      <c r="M9" s="1072"/>
      <c r="N9" s="1074">
        <f>+L6</f>
        <v>43251</v>
      </c>
      <c r="O9" s="1075"/>
      <c r="P9" s="1076">
        <f>+L4</f>
        <v>2018</v>
      </c>
      <c r="Q9" s="1074">
        <f>+L6</f>
        <v>43251</v>
      </c>
      <c r="R9" s="1047"/>
      <c r="S9" s="1756" t="s">
        <v>986</v>
      </c>
      <c r="T9" s="1757"/>
      <c r="U9" s="1758"/>
      <c r="V9" s="1077"/>
      <c r="W9" s="1018"/>
      <c r="X9" s="1018"/>
      <c r="Y9" s="1018"/>
      <c r="Z9" s="1018"/>
    </row>
    <row r="10" spans="1:26" s="1019" customFormat="1" ht="15.75">
      <c r="A10" s="1007"/>
      <c r="B10" s="1078" t="s">
        <v>1018</v>
      </c>
      <c r="C10" s="1079"/>
      <c r="D10" s="1080"/>
      <c r="E10" s="1020"/>
      <c r="F10" s="1081" t="s">
        <v>175</v>
      </c>
      <c r="G10" s="1082" t="s">
        <v>176</v>
      </c>
      <c r="H10" s="1020"/>
      <c r="I10" s="1081" t="s">
        <v>723</v>
      </c>
      <c r="J10" s="1082" t="s">
        <v>724</v>
      </c>
      <c r="K10" s="1020"/>
      <c r="L10" s="1082" t="s">
        <v>703</v>
      </c>
      <c r="M10" s="1020"/>
      <c r="N10" s="1083" t="s">
        <v>1019</v>
      </c>
      <c r="O10" s="1084"/>
      <c r="P10" s="1085" t="s">
        <v>175</v>
      </c>
      <c r="Q10" s="1086" t="s">
        <v>176</v>
      </c>
      <c r="R10" s="1047"/>
      <c r="S10" s="1087"/>
      <c r="T10" s="1088"/>
      <c r="U10" s="1089"/>
      <c r="V10" s="1077"/>
      <c r="W10" s="1018"/>
      <c r="X10" s="1018"/>
      <c r="Y10" s="1018"/>
      <c r="Z10" s="1018"/>
    </row>
    <row r="11" spans="1:26" s="1019" customFormat="1" ht="15.75">
      <c r="A11" s="1090"/>
      <c r="B11" s="1091" t="s">
        <v>1020</v>
      </c>
      <c r="C11" s="1092"/>
      <c r="D11" s="1093"/>
      <c r="E11" s="1020"/>
      <c r="F11" s="1094"/>
      <c r="G11" s="1095"/>
      <c r="H11" s="1020"/>
      <c r="I11" s="1094"/>
      <c r="J11" s="1094"/>
      <c r="K11" s="1096"/>
      <c r="L11" s="1094"/>
      <c r="M11" s="1096"/>
      <c r="N11" s="1097"/>
      <c r="O11" s="1098"/>
      <c r="P11" s="1094"/>
      <c r="Q11" s="1094"/>
      <c r="R11" s="1047"/>
      <c r="S11" s="1091" t="s">
        <v>1020</v>
      </c>
      <c r="T11" s="1092"/>
      <c r="U11" s="1093"/>
      <c r="V11" s="1077"/>
      <c r="W11" s="1018"/>
      <c r="X11" s="1018"/>
      <c r="Y11" s="1018"/>
      <c r="Z11" s="1018"/>
    </row>
    <row r="12" spans="1:26" s="1019" customFormat="1" ht="15.75">
      <c r="A12" s="1090"/>
      <c r="B12" s="1099" t="s">
        <v>1021</v>
      </c>
      <c r="C12" s="1100"/>
      <c r="D12" s="1101"/>
      <c r="E12" s="1020"/>
      <c r="F12" s="1102"/>
      <c r="G12" s="1103"/>
      <c r="H12" s="1020"/>
      <c r="I12" s="1102"/>
      <c r="J12" s="1102"/>
      <c r="K12" s="1096"/>
      <c r="L12" s="1102"/>
      <c r="M12" s="1096"/>
      <c r="N12" s="1104"/>
      <c r="O12" s="1098"/>
      <c r="P12" s="1102"/>
      <c r="Q12" s="1102"/>
      <c r="R12" s="1047"/>
      <c r="S12" s="1099" t="s">
        <v>1021</v>
      </c>
      <c r="T12" s="1100"/>
      <c r="U12" s="1101"/>
      <c r="V12" s="1077"/>
      <c r="W12" s="1018"/>
      <c r="X12" s="1018"/>
      <c r="Y12" s="1018"/>
      <c r="Z12" s="1018"/>
    </row>
    <row r="13" spans="1:26" s="1019" customFormat="1" ht="15.75">
      <c r="A13" s="1090"/>
      <c r="B13" s="1105" t="s">
        <v>1022</v>
      </c>
      <c r="C13" s="1106"/>
      <c r="D13" s="1107"/>
      <c r="E13" s="1020"/>
      <c r="F13" s="1108">
        <f>+IF($P$2=0,$P13,0)</f>
        <v>0</v>
      </c>
      <c r="G13" s="1109">
        <f>+IF($P$2=0,$Q13,0)</f>
        <v>0</v>
      </c>
      <c r="H13" s="1020"/>
      <c r="I13" s="1108">
        <f>+IF(OR($P$2=98,$P$2=42,$P$2=96,$P$2=97),$P13,0)</f>
        <v>0</v>
      </c>
      <c r="J13" s="1109">
        <f>+IF(OR($P$2=98,$P$2=42,$P$2=96,$P$2=97),$Q13,0)</f>
        <v>0</v>
      </c>
      <c r="K13" s="1096"/>
      <c r="L13" s="1109">
        <f>+IF($P$2=33,$Q13,0)</f>
        <v>0</v>
      </c>
      <c r="M13" s="1096"/>
      <c r="N13" s="1110">
        <f>+ROUND(+G13+J13+L13,0)</f>
        <v>0</v>
      </c>
      <c r="O13" s="1098"/>
      <c r="P13" s="1108">
        <f>+ROUND(OTCHET!E22+OTCHET!E28+OTCHET!E33+OTCHET!E39+OTCHET!E47+OTCHET!E52+OTCHET!E58+OTCHET!E61+OTCHET!E64+OTCHET!E65+OTCHET!E72+OTCHET!E73+OTCHET!E74,0)</f>
        <v>0</v>
      </c>
      <c r="Q13" s="1109">
        <f>+ROUND(OTCHET!L22+OTCHET!L28+OTCHET!L33+OTCHET!L39+OTCHET!L47+OTCHET!L52+OTCHET!L58+OTCHET!L61+OTCHET!L64+OTCHET!L65+OTCHET!L72+OTCHET!L73+OTCHET!L74,0)</f>
        <v>0</v>
      </c>
      <c r="R13" s="1047"/>
      <c r="S13" s="1717" t="s">
        <v>1023</v>
      </c>
      <c r="T13" s="1718"/>
      <c r="U13" s="1719"/>
      <c r="V13" s="1077"/>
      <c r="W13" s="1018"/>
      <c r="X13" s="1018"/>
      <c r="Y13" s="1018"/>
      <c r="Z13" s="1018"/>
    </row>
    <row r="14" spans="1:26" s="1019" customFormat="1" ht="15.75">
      <c r="A14" s="1090"/>
      <c r="B14" s="1111" t="s">
        <v>1024</v>
      </c>
      <c r="C14" s="1112"/>
      <c r="D14" s="1113"/>
      <c r="E14" s="1020"/>
      <c r="F14" s="1114">
        <f aca="true" t="shared" si="0" ref="F14:F22">+IF($P$2=0,$P14,0)</f>
        <v>0</v>
      </c>
      <c r="G14" s="1115">
        <f aca="true" t="shared" si="1" ref="G14:G22">+IF($P$2=0,$Q14,0)</f>
        <v>0</v>
      </c>
      <c r="H14" s="1020"/>
      <c r="I14" s="1114">
        <f aca="true" t="shared" si="2" ref="I14:I22">+IF(OR($P$2=98,$P$2=42,$P$2=96,$P$2=97),$P14,0)</f>
        <v>0</v>
      </c>
      <c r="J14" s="1115">
        <f aca="true" t="shared" si="3" ref="J14:J22">+IF(OR($P$2=98,$P$2=42,$P$2=96,$P$2=97),$Q14,0)</f>
        <v>0</v>
      </c>
      <c r="K14" s="1096"/>
      <c r="L14" s="1115">
        <f aca="true" t="shared" si="4" ref="L14:L22">+IF($P$2=33,$Q14,0)</f>
        <v>0</v>
      </c>
      <c r="M14" s="1096"/>
      <c r="N14" s="1116">
        <f aca="true" t="shared" si="5" ref="N14:N22">+ROUND(+G14+J14+L14,0)</f>
        <v>0</v>
      </c>
      <c r="O14" s="1098"/>
      <c r="P14" s="1114">
        <f>+ROUND(+OTCHET!E91+OTCHET!E94+OTCHET!E95+OTCHET!E116+OTCHET!E117,0)</f>
        <v>0</v>
      </c>
      <c r="Q14" s="1115">
        <f>+ROUND(+OTCHET!L91+OTCHET!L94+OTCHET!L95+OTCHET!L116+OTCHET!L117,0)</f>
        <v>0</v>
      </c>
      <c r="R14" s="1047"/>
      <c r="S14" s="1708" t="s">
        <v>2066</v>
      </c>
      <c r="T14" s="1709"/>
      <c r="U14" s="1710"/>
      <c r="V14" s="1077"/>
      <c r="W14" s="1018"/>
      <c r="X14" s="1018"/>
      <c r="Y14" s="1018"/>
      <c r="Z14" s="1018"/>
    </row>
    <row r="15" spans="1:26" s="1019" customFormat="1" ht="15.75">
      <c r="A15" s="1090"/>
      <c r="B15" s="1155" t="s">
        <v>2064</v>
      </c>
      <c r="C15" s="1691"/>
      <c r="D15" s="1692"/>
      <c r="E15" s="1020"/>
      <c r="F15" s="1156">
        <f>+IF($P$2=0,$P15,0)</f>
        <v>0</v>
      </c>
      <c r="G15" s="1157">
        <f>+IF($P$2=0,$Q15,0)</f>
        <v>0</v>
      </c>
      <c r="H15" s="1020"/>
      <c r="I15" s="1156">
        <f>+IF(OR($P$2=98,$P$2=42,$P$2=96,$P$2=97),$P15,0)</f>
        <v>0</v>
      </c>
      <c r="J15" s="1157">
        <f>+IF(OR($P$2=98,$P$2=42,$P$2=96,$P$2=97),$Q15,0)</f>
        <v>0</v>
      </c>
      <c r="K15" s="1096"/>
      <c r="L15" s="1157">
        <f>+IF($P$2=33,$Q15,0)</f>
        <v>0</v>
      </c>
      <c r="M15" s="1096"/>
      <c r="N15" s="1158">
        <f>+ROUND(+G15+J15+L15,0)</f>
        <v>0</v>
      </c>
      <c r="O15" s="1098"/>
      <c r="P15" s="1156">
        <f>+ROUND(+OTCHET!E116+OTCHET!E117,0)</f>
        <v>0</v>
      </c>
      <c r="Q15" s="1157">
        <f>+OTCHET!L116+OTCHET!L117</f>
        <v>0</v>
      </c>
      <c r="R15" s="1047"/>
      <c r="S15" s="1759" t="s">
        <v>2065</v>
      </c>
      <c r="T15" s="1760"/>
      <c r="U15" s="1761"/>
      <c r="V15" s="1077"/>
      <c r="W15" s="1018"/>
      <c r="X15" s="1018"/>
      <c r="Y15" s="1018"/>
      <c r="Z15" s="1018"/>
    </row>
    <row r="16" spans="1:26" s="1019" customFormat="1" ht="15.75">
      <c r="A16" s="1090"/>
      <c r="B16" s="1111" t="s">
        <v>1025</v>
      </c>
      <c r="C16" s="1112"/>
      <c r="D16" s="1113"/>
      <c r="E16" s="1020"/>
      <c r="F16" s="1114">
        <f t="shared" si="0"/>
        <v>0</v>
      </c>
      <c r="G16" s="1115">
        <f t="shared" si="1"/>
        <v>0</v>
      </c>
      <c r="H16" s="1020"/>
      <c r="I16" s="1114">
        <f t="shared" si="2"/>
        <v>0</v>
      </c>
      <c r="J16" s="1115">
        <f t="shared" si="3"/>
        <v>0</v>
      </c>
      <c r="K16" s="1096"/>
      <c r="L16" s="1115">
        <f t="shared" si="4"/>
        <v>0</v>
      </c>
      <c r="M16" s="1096"/>
      <c r="N16" s="1116">
        <f t="shared" si="5"/>
        <v>0</v>
      </c>
      <c r="O16" s="1098"/>
      <c r="P16" s="1114">
        <f>+ROUND(+OTCHET!E111+OTCHET!E112,0)</f>
        <v>0</v>
      </c>
      <c r="Q16" s="1115">
        <f>+ROUND(+OTCHET!L111+OTCHET!L112,0)</f>
        <v>0</v>
      </c>
      <c r="R16" s="1047"/>
      <c r="S16" s="1708" t="s">
        <v>1026</v>
      </c>
      <c r="T16" s="1709"/>
      <c r="U16" s="1710"/>
      <c r="V16" s="1077"/>
      <c r="W16" s="1018"/>
      <c r="X16" s="1018"/>
      <c r="Y16" s="1018"/>
      <c r="Z16" s="1018"/>
    </row>
    <row r="17" spans="1:26" s="1019" customFormat="1" ht="15.75">
      <c r="A17" s="1090"/>
      <c r="B17" s="1111" t="s">
        <v>1027</v>
      </c>
      <c r="C17" s="1112"/>
      <c r="D17" s="1113"/>
      <c r="E17" s="1020"/>
      <c r="F17" s="1114">
        <f t="shared" si="0"/>
        <v>0</v>
      </c>
      <c r="G17" s="1115">
        <f t="shared" si="1"/>
        <v>0</v>
      </c>
      <c r="H17" s="1020"/>
      <c r="I17" s="1114">
        <f t="shared" si="2"/>
        <v>0</v>
      </c>
      <c r="J17" s="1115">
        <f t="shared" si="3"/>
        <v>0</v>
      </c>
      <c r="K17" s="1096"/>
      <c r="L17" s="1115">
        <f t="shared" si="4"/>
        <v>0</v>
      </c>
      <c r="M17" s="1096"/>
      <c r="N17" s="1116">
        <f t="shared" si="5"/>
        <v>0</v>
      </c>
      <c r="O17" s="1098"/>
      <c r="P17" s="1114">
        <f>+ROUND(OTCHET!E78,0)</f>
        <v>0</v>
      </c>
      <c r="Q17" s="1115">
        <f>+ROUND(OTCHET!L78,0)</f>
        <v>0</v>
      </c>
      <c r="R17" s="1047"/>
      <c r="S17" s="1708" t="s">
        <v>1028</v>
      </c>
      <c r="T17" s="1709"/>
      <c r="U17" s="1710"/>
      <c r="V17" s="1077"/>
      <c r="W17" s="1018"/>
      <c r="X17" s="1018"/>
      <c r="Y17" s="1018"/>
      <c r="Z17" s="1018"/>
    </row>
    <row r="18" spans="1:26" s="1019" customFormat="1" ht="15.75">
      <c r="A18" s="1090"/>
      <c r="B18" s="1111" t="s">
        <v>1029</v>
      </c>
      <c r="C18" s="1112"/>
      <c r="D18" s="1113"/>
      <c r="E18" s="1020"/>
      <c r="F18" s="1114">
        <f t="shared" si="0"/>
        <v>0</v>
      </c>
      <c r="G18" s="1115">
        <f t="shared" si="1"/>
        <v>0</v>
      </c>
      <c r="H18" s="1020"/>
      <c r="I18" s="1114">
        <f t="shared" si="2"/>
        <v>0</v>
      </c>
      <c r="J18" s="1115">
        <f t="shared" si="3"/>
        <v>0</v>
      </c>
      <c r="K18" s="1096"/>
      <c r="L18" s="1115">
        <f t="shared" si="4"/>
        <v>0</v>
      </c>
      <c r="M18" s="1096"/>
      <c r="N18" s="1116">
        <f t="shared" si="5"/>
        <v>0</v>
      </c>
      <c r="O18" s="1098"/>
      <c r="P18" s="1114">
        <f>+ROUND(OTCHET!E79+OTCHET!E80,0)</f>
        <v>0</v>
      </c>
      <c r="Q18" s="1115">
        <f>+ROUND(OTCHET!L79+OTCHET!L80,0)</f>
        <v>0</v>
      </c>
      <c r="R18" s="1047"/>
      <c r="S18" s="1708" t="s">
        <v>1030</v>
      </c>
      <c r="T18" s="1709"/>
      <c r="U18" s="1710"/>
      <c r="V18" s="1077"/>
      <c r="W18" s="1018"/>
      <c r="X18" s="1018"/>
      <c r="Y18" s="1018"/>
      <c r="Z18" s="1018"/>
    </row>
    <row r="19" spans="1:26" s="1019" customFormat="1" ht="15.75">
      <c r="A19" s="1090"/>
      <c r="B19" s="1111" t="s">
        <v>1031</v>
      </c>
      <c r="C19" s="1112"/>
      <c r="D19" s="1113"/>
      <c r="E19" s="1020"/>
      <c r="F19" s="1114">
        <f t="shared" si="0"/>
        <v>0</v>
      </c>
      <c r="G19" s="1115">
        <f t="shared" si="1"/>
        <v>0</v>
      </c>
      <c r="H19" s="1020"/>
      <c r="I19" s="1114">
        <f t="shared" si="2"/>
        <v>0</v>
      </c>
      <c r="J19" s="1115">
        <f t="shared" si="3"/>
        <v>0</v>
      </c>
      <c r="K19" s="1096"/>
      <c r="L19" s="1115">
        <f t="shared" si="4"/>
        <v>0</v>
      </c>
      <c r="M19" s="1096"/>
      <c r="N19" s="1116">
        <f t="shared" si="5"/>
        <v>0</v>
      </c>
      <c r="O19" s="1098"/>
      <c r="P19" s="1114">
        <f>+ROUND(OTCHET!E138++OTCHET!E139,0)</f>
        <v>0</v>
      </c>
      <c r="Q19" s="1115">
        <f>+ROUND(OTCHET!L138++OTCHET!L139,0)</f>
        <v>0</v>
      </c>
      <c r="R19" s="1047"/>
      <c r="S19" s="1708" t="s">
        <v>1032</v>
      </c>
      <c r="T19" s="1709"/>
      <c r="U19" s="1710"/>
      <c r="V19" s="1077"/>
      <c r="W19" s="1018"/>
      <c r="X19" s="1018"/>
      <c r="Y19" s="1018"/>
      <c r="Z19" s="1018"/>
    </row>
    <row r="20" spans="1:26" s="1019" customFormat="1" ht="15.75">
      <c r="A20" s="1090"/>
      <c r="B20" s="1111" t="s">
        <v>1033</v>
      </c>
      <c r="C20" s="1112"/>
      <c r="D20" s="1113"/>
      <c r="E20" s="1020"/>
      <c r="F20" s="1114">
        <f t="shared" si="0"/>
        <v>0</v>
      </c>
      <c r="G20" s="1115">
        <f t="shared" si="1"/>
        <v>0</v>
      </c>
      <c r="H20" s="1020"/>
      <c r="I20" s="1114">
        <f t="shared" si="2"/>
        <v>0</v>
      </c>
      <c r="J20" s="1115">
        <f t="shared" si="3"/>
        <v>0</v>
      </c>
      <c r="K20" s="1096"/>
      <c r="L20" s="1115">
        <f t="shared" si="4"/>
        <v>0</v>
      </c>
      <c r="M20" s="1096"/>
      <c r="N20" s="1116">
        <f t="shared" si="5"/>
        <v>0</v>
      </c>
      <c r="O20" s="1098"/>
      <c r="P20" s="1114">
        <f>+ROUND(+SUM(OTCHET!E82:E90),0)</f>
        <v>0</v>
      </c>
      <c r="Q20" s="1115">
        <f>+ROUND(+SUM(OTCHET!L82:L90),0)</f>
        <v>0</v>
      </c>
      <c r="R20" s="1047"/>
      <c r="S20" s="1708" t="s">
        <v>1034</v>
      </c>
      <c r="T20" s="1709"/>
      <c r="U20" s="1710"/>
      <c r="V20" s="1077"/>
      <c r="W20" s="1018"/>
      <c r="X20" s="1018"/>
      <c r="Y20" s="1018"/>
      <c r="Z20" s="1018"/>
    </row>
    <row r="21" spans="1:26" s="1019" customFormat="1" ht="15.75">
      <c r="A21" s="1090"/>
      <c r="B21" s="1111" t="s">
        <v>1035</v>
      </c>
      <c r="C21" s="1112"/>
      <c r="D21" s="1113"/>
      <c r="E21" s="1020"/>
      <c r="F21" s="1114">
        <f t="shared" si="0"/>
        <v>0</v>
      </c>
      <c r="G21" s="1115">
        <f t="shared" si="1"/>
        <v>0</v>
      </c>
      <c r="H21" s="1020"/>
      <c r="I21" s="1114">
        <f t="shared" si="2"/>
        <v>0</v>
      </c>
      <c r="J21" s="1115">
        <f t="shared" si="3"/>
        <v>0</v>
      </c>
      <c r="K21" s="1096"/>
      <c r="L21" s="1115">
        <f t="shared" si="4"/>
        <v>0</v>
      </c>
      <c r="M21" s="1096"/>
      <c r="N21" s="1116">
        <f t="shared" si="5"/>
        <v>0</v>
      </c>
      <c r="O21" s="1098"/>
      <c r="P21" s="1114">
        <f>+ROUND(OTCHET!E76+OTCHET!E77+OTCHET!E81,0)</f>
        <v>0</v>
      </c>
      <c r="Q21" s="1115">
        <f>+ROUND(OTCHET!L76+OTCHET!L77+OTCHET!L81,0)</f>
        <v>0</v>
      </c>
      <c r="R21" s="1047"/>
      <c r="S21" s="1708" t="s">
        <v>1036</v>
      </c>
      <c r="T21" s="1709"/>
      <c r="U21" s="1710"/>
      <c r="V21" s="1077"/>
      <c r="W21" s="1018"/>
      <c r="X21" s="1018"/>
      <c r="Y21" s="1018"/>
      <c r="Z21" s="1018"/>
    </row>
    <row r="22" spans="1:26" s="1019" customFormat="1" ht="15.75">
      <c r="A22" s="1090"/>
      <c r="B22" s="1117" t="s">
        <v>1037</v>
      </c>
      <c r="C22" s="1118"/>
      <c r="D22" s="1119"/>
      <c r="E22" s="1020"/>
      <c r="F22" s="1120">
        <f t="shared" si="0"/>
        <v>0</v>
      </c>
      <c r="G22" s="1121">
        <f t="shared" si="1"/>
        <v>0</v>
      </c>
      <c r="H22" s="1020"/>
      <c r="I22" s="1120">
        <f t="shared" si="2"/>
        <v>0</v>
      </c>
      <c r="J22" s="1121">
        <f t="shared" si="3"/>
        <v>0</v>
      </c>
      <c r="K22" s="1096"/>
      <c r="L22" s="1121">
        <f t="shared" si="4"/>
        <v>0</v>
      </c>
      <c r="M22" s="1096"/>
      <c r="N22" s="1122">
        <f t="shared" si="5"/>
        <v>0</v>
      </c>
      <c r="O22" s="1098"/>
      <c r="P22" s="1120">
        <f>+ROUND(OTCHET!E114+OTCHET!E115+OTCHET!E121,0)</f>
        <v>0</v>
      </c>
      <c r="Q22" s="1121">
        <f>+ROUND(OTCHET!L114+OTCHET!L115+OTCHET!L121,0)</f>
        <v>0</v>
      </c>
      <c r="R22" s="1047"/>
      <c r="S22" s="1738" t="s">
        <v>2067</v>
      </c>
      <c r="T22" s="1739"/>
      <c r="U22" s="1740"/>
      <c r="V22" s="1077"/>
      <c r="W22" s="1018"/>
      <c r="X22" s="1018"/>
      <c r="Y22" s="1018"/>
      <c r="Z22" s="1018"/>
    </row>
    <row r="23" spans="1:26" s="1019" customFormat="1" ht="15.75">
      <c r="A23" s="1090"/>
      <c r="B23" s="1123" t="s">
        <v>1038</v>
      </c>
      <c r="C23" s="1124"/>
      <c r="D23" s="1125"/>
      <c r="E23" s="1020"/>
      <c r="F23" s="1126">
        <f>+ROUND(+SUM(F13,F14,F16,F17,F18,F19,F20,F21,F22),0)</f>
        <v>0</v>
      </c>
      <c r="G23" s="1126">
        <f>+ROUND(+SUM(G13,G14,G16,G17,G18,G19,G20,G21,G22),0)</f>
        <v>0</v>
      </c>
      <c r="H23" s="1020"/>
      <c r="I23" s="1126">
        <f>+ROUND(+SUM(I13,I14,I16,I17,I18,I19,I20,I21,I22),0)</f>
        <v>0</v>
      </c>
      <c r="J23" s="1126">
        <f>+ROUND(+SUM(J13,J14,J16,J17,J18,J19,J20,J21,J22),0)</f>
        <v>0</v>
      </c>
      <c r="K23" s="1096"/>
      <c r="L23" s="1126">
        <f>+ROUND(+SUM(L13,L14,L16,L17,L18,L19,L20,L21,L22),0)</f>
        <v>0</v>
      </c>
      <c r="M23" s="1096"/>
      <c r="N23" s="1126">
        <f>+ROUND(+SUM(N13,N14,N16,N17,N18,N19,N20,N21,N22),0)</f>
        <v>0</v>
      </c>
      <c r="O23" s="1098"/>
      <c r="P23" s="1126">
        <f>+ROUND(+SUM(P13,P14,P16,P17,P18,P19,P20,P21,P22),0)</f>
        <v>0</v>
      </c>
      <c r="Q23" s="1126">
        <f>+ROUND(+SUM(Q13,Q14,Q16,Q17,Q18,Q19,Q20,Q21,Q22),0)</f>
        <v>0</v>
      </c>
      <c r="R23" s="1047"/>
      <c r="S23" s="1723" t="s">
        <v>1039</v>
      </c>
      <c r="T23" s="1724"/>
      <c r="U23" s="1725"/>
      <c r="V23" s="1077"/>
      <c r="W23" s="1018"/>
      <c r="X23" s="1018"/>
      <c r="Y23" s="1018"/>
      <c r="Z23" s="1018"/>
    </row>
    <row r="24" spans="1:26" s="1019" customFormat="1" ht="15.75">
      <c r="A24" s="1090"/>
      <c r="B24" s="1099" t="s">
        <v>1040</v>
      </c>
      <c r="C24" s="1100"/>
      <c r="D24" s="1101"/>
      <c r="E24" s="1020"/>
      <c r="F24" s="1094"/>
      <c r="G24" s="1095"/>
      <c r="H24" s="1020"/>
      <c r="I24" s="1094"/>
      <c r="J24" s="1095"/>
      <c r="K24" s="1096"/>
      <c r="L24" s="1095"/>
      <c r="M24" s="1096"/>
      <c r="N24" s="1129"/>
      <c r="O24" s="1098"/>
      <c r="P24" s="1094"/>
      <c r="Q24" s="1095"/>
      <c r="R24" s="1047"/>
      <c r="S24" s="1099" t="s">
        <v>1040</v>
      </c>
      <c r="T24" s="1100"/>
      <c r="U24" s="1101"/>
      <c r="V24" s="1077"/>
      <c r="W24" s="1018"/>
      <c r="X24" s="1018"/>
      <c r="Y24" s="1018"/>
      <c r="Z24" s="1018"/>
    </row>
    <row r="25" spans="1:26" s="1019" customFormat="1" ht="15.75">
      <c r="A25" s="1090"/>
      <c r="B25" s="1105" t="s">
        <v>1041</v>
      </c>
      <c r="C25" s="1106"/>
      <c r="D25" s="1107"/>
      <c r="E25" s="1020"/>
      <c r="F25" s="1108">
        <f>+IF($P$2=0,$P25,0)</f>
        <v>0</v>
      </c>
      <c r="G25" s="1109">
        <f>+IF($P$2=0,$Q25,0)</f>
        <v>0</v>
      </c>
      <c r="H25" s="1020"/>
      <c r="I25" s="1108">
        <f>+IF(OR($P$2=98,$P$2=42,$P$2=96,$P$2=97),$P25,0)</f>
        <v>0</v>
      </c>
      <c r="J25" s="1109">
        <f>+IF(OR($P$2=98,$P$2=42,$P$2=96,$P$2=97),$Q25,0)</f>
        <v>0</v>
      </c>
      <c r="K25" s="1096"/>
      <c r="L25" s="1109">
        <f>+IF($P$2=33,$Q25,0)</f>
        <v>0</v>
      </c>
      <c r="M25" s="1096"/>
      <c r="N25" s="1110">
        <f>+ROUND(+G25+J25+L25,0)</f>
        <v>0</v>
      </c>
      <c r="O25" s="1098"/>
      <c r="P25" s="1108">
        <f>+ROUND(OTCHET!E136,0)</f>
        <v>0</v>
      </c>
      <c r="Q25" s="1109">
        <f>+ROUND(OTCHET!L136,0)</f>
        <v>0</v>
      </c>
      <c r="R25" s="1047"/>
      <c r="S25" s="1717" t="s">
        <v>1042</v>
      </c>
      <c r="T25" s="1718"/>
      <c r="U25" s="1719"/>
      <c r="V25" s="1077"/>
      <c r="W25" s="1018"/>
      <c r="X25" s="1018"/>
      <c r="Y25" s="1018"/>
      <c r="Z25" s="1018"/>
    </row>
    <row r="26" spans="1:26" s="1019" customFormat="1" ht="15.75">
      <c r="A26" s="1090"/>
      <c r="B26" s="1111" t="s">
        <v>1043</v>
      </c>
      <c r="C26" s="1112"/>
      <c r="D26" s="1113"/>
      <c r="E26" s="1020"/>
      <c r="F26" s="1114">
        <f>+IF($P$2=0,$P26,0)</f>
        <v>0</v>
      </c>
      <c r="G26" s="1115">
        <f>+IF($P$2=0,$Q26,0)</f>
        <v>0</v>
      </c>
      <c r="H26" s="1020"/>
      <c r="I26" s="1114">
        <f>+IF(OR($P$2=98,$P$2=42,$P$2=96,$P$2=97),$P26,0)</f>
        <v>0</v>
      </c>
      <c r="J26" s="1115">
        <f>+IF(OR($P$2=98,$P$2=42,$P$2=96,$P$2=97),$Q26,0)</f>
        <v>0</v>
      </c>
      <c r="K26" s="1096"/>
      <c r="L26" s="1115">
        <f>+IF($P$2=33,$Q26,0)</f>
        <v>0</v>
      </c>
      <c r="M26" s="1096"/>
      <c r="N26" s="1116">
        <f>+ROUND(+G26+J26+L26,0)</f>
        <v>0</v>
      </c>
      <c r="O26" s="1098"/>
      <c r="P26" s="1114">
        <f>+ROUND(+SUM(OTCHET!E127:E135)+OTCHET!E137,0)</f>
        <v>0</v>
      </c>
      <c r="Q26" s="1115">
        <f>+ROUND(+SUM(OTCHET!L127:L135)+OTCHET!L137,0)</f>
        <v>0</v>
      </c>
      <c r="R26" s="1047"/>
      <c r="S26" s="1708" t="s">
        <v>1044</v>
      </c>
      <c r="T26" s="1709"/>
      <c r="U26" s="1710"/>
      <c r="V26" s="1077"/>
      <c r="W26" s="1018"/>
      <c r="X26" s="1018"/>
      <c r="Y26" s="1018"/>
      <c r="Z26" s="1018"/>
    </row>
    <row r="27" spans="1:26" s="1019" customFormat="1" ht="15.75">
      <c r="A27" s="1090"/>
      <c r="B27" s="1117" t="s">
        <v>1045</v>
      </c>
      <c r="C27" s="1118"/>
      <c r="D27" s="1119"/>
      <c r="E27" s="1020"/>
      <c r="F27" s="1120">
        <f>+IF($P$2=0,$P27,0)</f>
        <v>0</v>
      </c>
      <c r="G27" s="1121">
        <f>+IF($P$2=0,$Q27,0)</f>
        <v>0</v>
      </c>
      <c r="H27" s="1020"/>
      <c r="I27" s="1120">
        <f>+IF(OR($P$2=98,$P$2=42,$P$2=96,$P$2=97),$P27,0)</f>
        <v>0</v>
      </c>
      <c r="J27" s="1121">
        <f>+IF(OR($P$2=98,$P$2=42,$P$2=96,$P$2=97),$Q27,0)</f>
        <v>0</v>
      </c>
      <c r="K27" s="1096"/>
      <c r="L27" s="1121">
        <f>+IF($P$2=33,$Q27,0)</f>
        <v>0</v>
      </c>
      <c r="M27" s="1096"/>
      <c r="N27" s="1122">
        <f>+ROUND(+G27+J27+L27,0)</f>
        <v>0</v>
      </c>
      <c r="O27" s="1098"/>
      <c r="P27" s="1120">
        <f>+ROUND(+OTCHET!E110,0)</f>
        <v>0</v>
      </c>
      <c r="Q27" s="1121">
        <f>+ROUND(+OTCHET!L110,0)</f>
        <v>0</v>
      </c>
      <c r="R27" s="1047"/>
      <c r="S27" s="1738" t="s">
        <v>1046</v>
      </c>
      <c r="T27" s="1739"/>
      <c r="U27" s="1740"/>
      <c r="V27" s="1077"/>
      <c r="W27" s="1018"/>
      <c r="X27" s="1018"/>
      <c r="Y27" s="1018"/>
      <c r="Z27" s="1018"/>
    </row>
    <row r="28" spans="1:26" s="1019" customFormat="1" ht="15.75">
      <c r="A28" s="1090"/>
      <c r="B28" s="1123" t="s">
        <v>1047</v>
      </c>
      <c r="C28" s="1124"/>
      <c r="D28" s="1125"/>
      <c r="E28" s="1020"/>
      <c r="F28" s="1126">
        <f>+ROUND(+SUM(F25:F27),0)</f>
        <v>0</v>
      </c>
      <c r="G28" s="1127">
        <f>+ROUND(+SUM(G25:G27),0)</f>
        <v>0</v>
      </c>
      <c r="H28" s="1020"/>
      <c r="I28" s="1126">
        <f>+ROUND(+SUM(I25:I27),0)</f>
        <v>0</v>
      </c>
      <c r="J28" s="1127">
        <f>+ROUND(+SUM(J25:J27),0)</f>
        <v>0</v>
      </c>
      <c r="K28" s="1096"/>
      <c r="L28" s="1127">
        <f>+ROUND(+SUM(L25:L27),0)</f>
        <v>0</v>
      </c>
      <c r="M28" s="1096"/>
      <c r="N28" s="1128">
        <f>+ROUND(+SUM(N25:N27),0)</f>
        <v>0</v>
      </c>
      <c r="O28" s="1098"/>
      <c r="P28" s="1126">
        <f>+ROUND(+SUM(P25:P27),0)</f>
        <v>0</v>
      </c>
      <c r="Q28" s="1127">
        <f>+ROUND(+SUM(Q25:Q27),0)</f>
        <v>0</v>
      </c>
      <c r="R28" s="1047"/>
      <c r="S28" s="1723" t="s">
        <v>1048</v>
      </c>
      <c r="T28" s="1724"/>
      <c r="U28" s="1725"/>
      <c r="V28" s="1077"/>
      <c r="W28" s="1018"/>
      <c r="X28" s="1018"/>
      <c r="Y28" s="1018"/>
      <c r="Z28" s="1018"/>
    </row>
    <row r="29" spans="1:26" s="1019" customFormat="1" ht="6" customHeight="1">
      <c r="A29" s="1090"/>
      <c r="B29" s="1130"/>
      <c r="C29" s="1131"/>
      <c r="D29" s="1132"/>
      <c r="E29" s="1020"/>
      <c r="F29" s="1102"/>
      <c r="G29" s="1103"/>
      <c r="H29" s="1020"/>
      <c r="I29" s="1102"/>
      <c r="J29" s="1103"/>
      <c r="K29" s="1096"/>
      <c r="L29" s="1103"/>
      <c r="M29" s="1096"/>
      <c r="N29" s="1133"/>
      <c r="O29" s="1098"/>
      <c r="P29" s="1102"/>
      <c r="Q29" s="1103"/>
      <c r="R29" s="1047"/>
      <c r="S29" s="1134"/>
      <c r="T29" s="1135"/>
      <c r="U29" s="1136"/>
      <c r="V29" s="1077"/>
      <c r="W29" s="1018"/>
      <c r="X29" s="1018"/>
      <c r="Y29" s="1018"/>
      <c r="Z29" s="1018"/>
    </row>
    <row r="30" spans="1:26" s="1019" customFormat="1" ht="15.75" hidden="1">
      <c r="A30" s="1090"/>
      <c r="B30" s="1137" t="s">
        <v>1049</v>
      </c>
      <c r="C30" s="1138"/>
      <c r="D30" s="1139"/>
      <c r="E30" s="1020"/>
      <c r="F30" s="1140"/>
      <c r="G30" s="1141"/>
      <c r="H30" s="1020"/>
      <c r="I30" s="1140"/>
      <c r="J30" s="1141"/>
      <c r="K30" s="1096"/>
      <c r="L30" s="1141"/>
      <c r="M30" s="1096"/>
      <c r="N30" s="1142"/>
      <c r="O30" s="1098"/>
      <c r="P30" s="1140"/>
      <c r="Q30" s="1141"/>
      <c r="R30" s="1047"/>
      <c r="S30" s="1143"/>
      <c r="T30" s="1144"/>
      <c r="U30" s="1145"/>
      <c r="V30" s="1077"/>
      <c r="W30" s="1018"/>
      <c r="X30" s="1018"/>
      <c r="Y30" s="1018"/>
      <c r="Z30" s="1018"/>
    </row>
    <row r="31" spans="1:26" s="1019" customFormat="1" ht="15.75" hidden="1">
      <c r="A31" s="1090"/>
      <c r="B31" s="1146" t="s">
        <v>1050</v>
      </c>
      <c r="C31" s="1147"/>
      <c r="D31" s="1148"/>
      <c r="E31" s="1020"/>
      <c r="F31" s="1149"/>
      <c r="G31" s="1150"/>
      <c r="H31" s="1020"/>
      <c r="I31" s="1149"/>
      <c r="J31" s="1150"/>
      <c r="K31" s="1096"/>
      <c r="L31" s="1150"/>
      <c r="M31" s="1096"/>
      <c r="N31" s="1151"/>
      <c r="O31" s="1098"/>
      <c r="P31" s="1149"/>
      <c r="Q31" s="1150"/>
      <c r="R31" s="1047"/>
      <c r="S31" s="1152"/>
      <c r="T31" s="1153"/>
      <c r="U31" s="1154"/>
      <c r="V31" s="1077"/>
      <c r="W31" s="1018"/>
      <c r="X31" s="1018"/>
      <c r="Y31" s="1018"/>
      <c r="Z31" s="1018"/>
    </row>
    <row r="32" spans="1:26" s="1019" customFormat="1" ht="15.75" hidden="1">
      <c r="A32" s="1090"/>
      <c r="B32" s="1155" t="s">
        <v>1051</v>
      </c>
      <c r="C32" s="1147"/>
      <c r="D32" s="1148"/>
      <c r="E32" s="1020"/>
      <c r="F32" s="1156"/>
      <c r="G32" s="1157"/>
      <c r="H32" s="1020"/>
      <c r="I32" s="1156"/>
      <c r="J32" s="1157"/>
      <c r="K32" s="1096"/>
      <c r="L32" s="1157"/>
      <c r="M32" s="1096"/>
      <c r="N32" s="1158"/>
      <c r="O32" s="1098"/>
      <c r="P32" s="1156"/>
      <c r="Q32" s="1157"/>
      <c r="R32" s="1047"/>
      <c r="S32" s="1159"/>
      <c r="T32" s="1160"/>
      <c r="U32" s="1161"/>
      <c r="V32" s="1077"/>
      <c r="W32" s="1018"/>
      <c r="X32" s="1018"/>
      <c r="Y32" s="1018"/>
      <c r="Z32" s="1018"/>
    </row>
    <row r="33" spans="1:26" s="1019" customFormat="1" ht="15.75" hidden="1">
      <c r="A33" s="1090"/>
      <c r="B33" s="1155" t="s">
        <v>1052</v>
      </c>
      <c r="C33" s="1147"/>
      <c r="D33" s="1148"/>
      <c r="E33" s="1020"/>
      <c r="F33" s="1156"/>
      <c r="G33" s="1157"/>
      <c r="H33" s="1020"/>
      <c r="I33" s="1156"/>
      <c r="J33" s="1157"/>
      <c r="K33" s="1096"/>
      <c r="L33" s="1157"/>
      <c r="M33" s="1096"/>
      <c r="N33" s="1158"/>
      <c r="O33" s="1098"/>
      <c r="P33" s="1156"/>
      <c r="Q33" s="1157"/>
      <c r="R33" s="1047"/>
      <c r="S33" s="1159"/>
      <c r="T33" s="1160"/>
      <c r="U33" s="1161"/>
      <c r="V33" s="1077"/>
      <c r="W33" s="1018"/>
      <c r="X33" s="1018"/>
      <c r="Y33" s="1018"/>
      <c r="Z33" s="1018"/>
    </row>
    <row r="34" spans="1:26" s="1019" customFormat="1" ht="15.75" hidden="1">
      <c r="A34" s="1090"/>
      <c r="B34" s="1162" t="s">
        <v>1053</v>
      </c>
      <c r="C34" s="1147"/>
      <c r="D34" s="1148"/>
      <c r="E34" s="1020"/>
      <c r="F34" s="1163"/>
      <c r="G34" s="1164"/>
      <c r="H34" s="1020"/>
      <c r="I34" s="1163"/>
      <c r="J34" s="1164"/>
      <c r="K34" s="1096"/>
      <c r="L34" s="1164"/>
      <c r="M34" s="1096"/>
      <c r="N34" s="1165"/>
      <c r="O34" s="1098"/>
      <c r="P34" s="1163"/>
      <c r="Q34" s="1164"/>
      <c r="R34" s="1047"/>
      <c r="S34" s="1166"/>
      <c r="T34" s="1167"/>
      <c r="U34" s="1168"/>
      <c r="V34" s="1077"/>
      <c r="W34" s="1018"/>
      <c r="X34" s="1018"/>
      <c r="Y34" s="1018"/>
      <c r="Z34" s="1018"/>
    </row>
    <row r="35" spans="1:26" s="1019" customFormat="1" ht="15.75">
      <c r="A35" s="1090"/>
      <c r="B35" s="1123" t="s">
        <v>1054</v>
      </c>
      <c r="C35" s="1124"/>
      <c r="D35" s="1125"/>
      <c r="E35" s="1020"/>
      <c r="F35" s="1126">
        <f>+IF($P$2=0,$P35,0)</f>
        <v>0</v>
      </c>
      <c r="G35" s="1127">
        <f>+IF($P$2=0,$Q35,0)</f>
        <v>0</v>
      </c>
      <c r="H35" s="1020"/>
      <c r="I35" s="1126">
        <f>+IF(OR($P$2=98,$P$2=42,$P$2=96,$P$2=97),$P35,0)</f>
        <v>0</v>
      </c>
      <c r="J35" s="1127">
        <f>+IF(OR($P$2=98,$P$2=42,$P$2=96,$P$2=97),$Q35,0)</f>
        <v>0</v>
      </c>
      <c r="K35" s="1096"/>
      <c r="L35" s="1127">
        <f>+IF($P$2=33,$Q35,0)</f>
        <v>0</v>
      </c>
      <c r="M35" s="1096"/>
      <c r="N35" s="1128">
        <f aca="true" t="shared" si="6" ref="N35:N40">+ROUND(+G35+J35+L35,0)</f>
        <v>0</v>
      </c>
      <c r="O35" s="1098"/>
      <c r="P35" s="1126">
        <f>+ROUND(+OTCHET!E122+OTCHET!E120,0)</f>
        <v>0</v>
      </c>
      <c r="Q35" s="1127">
        <f>+ROUND(+OTCHET!L122+OTCHET!L120,0)</f>
        <v>0</v>
      </c>
      <c r="R35" s="1047"/>
      <c r="S35" s="1723" t="s">
        <v>1055</v>
      </c>
      <c r="T35" s="1724"/>
      <c r="U35" s="1725"/>
      <c r="V35" s="1077"/>
      <c r="W35" s="1018"/>
      <c r="X35" s="1018"/>
      <c r="Y35" s="1018"/>
      <c r="Z35" s="1018"/>
    </row>
    <row r="36" spans="1:26" s="1019" customFormat="1" ht="15.75">
      <c r="A36" s="1090"/>
      <c r="B36" s="1169" t="s">
        <v>1056</v>
      </c>
      <c r="C36" s="1170"/>
      <c r="D36" s="1171"/>
      <c r="E36" s="1020"/>
      <c r="F36" s="1172">
        <f>+IF($P$2=0,$P36,0)</f>
        <v>0</v>
      </c>
      <c r="G36" s="1173">
        <f>+IF($P$2=0,$Q36,0)</f>
        <v>0</v>
      </c>
      <c r="H36" s="1020"/>
      <c r="I36" s="1172">
        <f>+IF(OR($P$2=98,$P$2=42,$P$2=96,$P$2=97),$P36,0)</f>
        <v>0</v>
      </c>
      <c r="J36" s="1173">
        <f>+IF(OR($P$2=98,$P$2=42,$P$2=96,$P$2=97),$Q36,0)</f>
        <v>0</v>
      </c>
      <c r="K36" s="1096"/>
      <c r="L36" s="1173">
        <f>+IF($P$2=33,$Q36,0)</f>
        <v>0</v>
      </c>
      <c r="M36" s="1096"/>
      <c r="N36" s="1174">
        <f t="shared" si="6"/>
        <v>0</v>
      </c>
      <c r="O36" s="1098"/>
      <c r="P36" s="1172">
        <f>+ROUND(OTCHET!E123,0)</f>
        <v>0</v>
      </c>
      <c r="Q36" s="1173">
        <f>+ROUND(OTCHET!L123,0)</f>
        <v>0</v>
      </c>
      <c r="R36" s="1047"/>
      <c r="S36" s="1750" t="s">
        <v>1057</v>
      </c>
      <c r="T36" s="1751"/>
      <c r="U36" s="1752"/>
      <c r="V36" s="1077"/>
      <c r="W36" s="1018"/>
      <c r="X36" s="1018"/>
      <c r="Y36" s="1018"/>
      <c r="Z36" s="1018"/>
    </row>
    <row r="37" spans="1:26" s="1019" customFormat="1" ht="15.75">
      <c r="A37" s="1090"/>
      <c r="B37" s="1175" t="s">
        <v>1058</v>
      </c>
      <c r="C37" s="1176"/>
      <c r="D37" s="1177"/>
      <c r="E37" s="1020"/>
      <c r="F37" s="1178">
        <f>+IF($P$2=0,$P37,0)</f>
        <v>0</v>
      </c>
      <c r="G37" s="1179">
        <f>+IF($P$2=0,$Q37,0)</f>
        <v>0</v>
      </c>
      <c r="H37" s="1020"/>
      <c r="I37" s="1178">
        <f>+IF(OR($P$2=98,$P$2=42,$P$2=96,$P$2=97),$P37,0)</f>
        <v>0</v>
      </c>
      <c r="J37" s="1179">
        <f>+IF(OR($P$2=98,$P$2=42,$P$2=96,$P$2=97),$Q37,0)</f>
        <v>0</v>
      </c>
      <c r="K37" s="1096"/>
      <c r="L37" s="1179">
        <f>+IF($P$2=33,$Q37,0)</f>
        <v>0</v>
      </c>
      <c r="M37" s="1096"/>
      <c r="N37" s="1180">
        <f t="shared" si="6"/>
        <v>0</v>
      </c>
      <c r="O37" s="1098"/>
      <c r="P37" s="1178">
        <f>+ROUND(OTCHET!E124,0)</f>
        <v>0</v>
      </c>
      <c r="Q37" s="1179">
        <f>+ROUND(OTCHET!L124,0)</f>
        <v>0</v>
      </c>
      <c r="R37" s="1047"/>
      <c r="S37" s="1744" t="s">
        <v>1059</v>
      </c>
      <c r="T37" s="1745"/>
      <c r="U37" s="1746"/>
      <c r="V37" s="1077"/>
      <c r="W37" s="1018"/>
      <c r="X37" s="1018"/>
      <c r="Y37" s="1018"/>
      <c r="Z37" s="1018"/>
    </row>
    <row r="38" spans="1:26" s="1019" customFormat="1" ht="15.75">
      <c r="A38" s="1090"/>
      <c r="B38" s="1181" t="s">
        <v>1060</v>
      </c>
      <c r="C38" s="1182"/>
      <c r="D38" s="1183"/>
      <c r="E38" s="1020"/>
      <c r="F38" s="1184">
        <f>+IF($P$2=0,$P38,0)</f>
        <v>0</v>
      </c>
      <c r="G38" s="1185">
        <f>+IF($P$2=0,$Q38,0)</f>
        <v>0</v>
      </c>
      <c r="H38" s="1020"/>
      <c r="I38" s="1184">
        <f>+IF(OR($P$2=98,$P$2=42,$P$2=96,$P$2=97),$P38,0)</f>
        <v>0</v>
      </c>
      <c r="J38" s="1185">
        <f>+IF(OR($P$2=98,$P$2=42,$P$2=96,$P$2=97),$Q38,0)</f>
        <v>0</v>
      </c>
      <c r="K38" s="1096"/>
      <c r="L38" s="1185">
        <f>+IF($P$2=33,$Q38,0)</f>
        <v>0</v>
      </c>
      <c r="M38" s="1096"/>
      <c r="N38" s="1186">
        <f t="shared" si="6"/>
        <v>0</v>
      </c>
      <c r="O38" s="1098"/>
      <c r="P38" s="1184">
        <f>+ROUND(OTCHET!E125,0)</f>
        <v>0</v>
      </c>
      <c r="Q38" s="1185">
        <f>+ROUND(OTCHET!L125,0)</f>
        <v>0</v>
      </c>
      <c r="R38" s="1047"/>
      <c r="S38" s="1747" t="s">
        <v>1061</v>
      </c>
      <c r="T38" s="1748"/>
      <c r="U38" s="1749"/>
      <c r="V38" s="1077"/>
      <c r="W38" s="1018"/>
      <c r="X38" s="1018"/>
      <c r="Y38" s="1018"/>
      <c r="Z38" s="1018"/>
    </row>
    <row r="39" spans="1:26" s="1019" customFormat="1" ht="6" customHeight="1">
      <c r="A39" s="1090"/>
      <c r="B39" s="1187"/>
      <c r="C39" s="1188"/>
      <c r="D39" s="1189"/>
      <c r="E39" s="1020"/>
      <c r="F39" s="1102"/>
      <c r="G39" s="1103"/>
      <c r="H39" s="1020"/>
      <c r="I39" s="1102"/>
      <c r="J39" s="1103"/>
      <c r="K39" s="1096"/>
      <c r="L39" s="1103"/>
      <c r="M39" s="1096"/>
      <c r="N39" s="1133"/>
      <c r="O39" s="1098"/>
      <c r="P39" s="1102"/>
      <c r="Q39" s="1103"/>
      <c r="R39" s="1047"/>
      <c r="S39" s="1190"/>
      <c r="T39" s="1191"/>
      <c r="U39" s="1192"/>
      <c r="V39" s="1077"/>
      <c r="W39" s="1018"/>
      <c r="X39" s="1018"/>
      <c r="Y39" s="1018"/>
      <c r="Z39" s="1018"/>
    </row>
    <row r="40" spans="1:26" s="1019" customFormat="1" ht="15.75">
      <c r="A40" s="1090"/>
      <c r="B40" s="1123" t="s">
        <v>1062</v>
      </c>
      <c r="C40" s="1124"/>
      <c r="D40" s="1125"/>
      <c r="E40" s="1020"/>
      <c r="F40" s="1126">
        <f>+IF($P$2=0,$P40,0)</f>
        <v>0</v>
      </c>
      <c r="G40" s="1127">
        <f>+IF($P$2=0,$Q40,0)</f>
        <v>0</v>
      </c>
      <c r="H40" s="1020"/>
      <c r="I40" s="1126">
        <f>+IF(OR($P$2=98,$P$2=42,$P$2=96,$P$2=97),$P40,0)</f>
        <v>0</v>
      </c>
      <c r="J40" s="1127">
        <f>+IF(OR($P$2=98,$P$2=42,$P$2=96,$P$2=97),$Q40,0)</f>
        <v>0</v>
      </c>
      <c r="K40" s="1096"/>
      <c r="L40" s="1127">
        <f>+IF($P$2=33,$Q40,0)</f>
        <v>0</v>
      </c>
      <c r="M40" s="1096"/>
      <c r="N40" s="1128">
        <f t="shared" si="6"/>
        <v>0</v>
      </c>
      <c r="O40" s="1098"/>
      <c r="P40" s="1126">
        <f>+ROUND(OTCHET!E118+OTCHET!E119,0)</f>
        <v>0</v>
      </c>
      <c r="Q40" s="1127">
        <f>+ROUND(OTCHET!L118+OTCHET!L119,0)</f>
        <v>0</v>
      </c>
      <c r="R40" s="1047"/>
      <c r="S40" s="1723" t="s">
        <v>1063</v>
      </c>
      <c r="T40" s="1724"/>
      <c r="U40" s="1725"/>
      <c r="V40" s="1077"/>
      <c r="W40" s="1018"/>
      <c r="X40" s="1018"/>
      <c r="Y40" s="1018"/>
      <c r="Z40" s="1018"/>
    </row>
    <row r="41" spans="1:26" s="1019" customFormat="1" ht="15.75">
      <c r="A41" s="1090"/>
      <c r="B41" s="1099" t="s">
        <v>1064</v>
      </c>
      <c r="C41" s="1100"/>
      <c r="D41" s="1101"/>
      <c r="E41" s="1020"/>
      <c r="F41" s="1094"/>
      <c r="G41" s="1095"/>
      <c r="H41" s="1020"/>
      <c r="I41" s="1094"/>
      <c r="J41" s="1095"/>
      <c r="K41" s="1096"/>
      <c r="L41" s="1095"/>
      <c r="M41" s="1096"/>
      <c r="N41" s="1129"/>
      <c r="O41" s="1098"/>
      <c r="P41" s="1094"/>
      <c r="Q41" s="1095"/>
      <c r="R41" s="1047"/>
      <c r="S41" s="1099" t="s">
        <v>1064</v>
      </c>
      <c r="T41" s="1100"/>
      <c r="U41" s="1101"/>
      <c r="V41" s="1077"/>
      <c r="W41" s="1018"/>
      <c r="X41" s="1018"/>
      <c r="Y41" s="1018"/>
      <c r="Z41" s="1018"/>
    </row>
    <row r="42" spans="1:26" s="1019" customFormat="1" ht="15.75">
      <c r="A42" s="1090"/>
      <c r="B42" s="1105" t="s">
        <v>1065</v>
      </c>
      <c r="C42" s="1106"/>
      <c r="D42" s="1107"/>
      <c r="E42" s="1020"/>
      <c r="F42" s="1108">
        <f>+IF($P$2=0,$P42,0)</f>
        <v>0</v>
      </c>
      <c r="G42" s="1109">
        <f>+IF($P$2=0,$Q42,0)</f>
        <v>0</v>
      </c>
      <c r="H42" s="1020"/>
      <c r="I42" s="1108">
        <f>+IF(OR($P$2=98,$P$2=42,$P$2=96,$P$2=97),$P42,0)</f>
        <v>0</v>
      </c>
      <c r="J42" s="1109">
        <f>+IF(OR($P$2=98,$P$2=42,$P$2=96,$P$2=97),$Q42,0)</f>
        <v>0</v>
      </c>
      <c r="K42" s="1096"/>
      <c r="L42" s="1109">
        <f>+IF($P$2=33,$Q42,0)</f>
        <v>0</v>
      </c>
      <c r="M42" s="1096"/>
      <c r="N42" s="1110">
        <f>+ROUND(+G42+J42+L42,0)</f>
        <v>0</v>
      </c>
      <c r="O42" s="1098"/>
      <c r="P42" s="1108">
        <f>+ROUND(OTCHET!E144+OTCHET!E145+OTCHET!E162+OTCHET!E163,0)</f>
        <v>0</v>
      </c>
      <c r="Q42" s="1109">
        <f>+ROUND(OTCHET!L144+OTCHET!L145+OTCHET!L162+OTCHET!L163,0)</f>
        <v>0</v>
      </c>
      <c r="R42" s="1047"/>
      <c r="S42" s="1717" t="s">
        <v>1066</v>
      </c>
      <c r="T42" s="1718"/>
      <c r="U42" s="1719"/>
      <c r="V42" s="1077"/>
      <c r="W42" s="1018"/>
      <c r="X42" s="1018"/>
      <c r="Y42" s="1018"/>
      <c r="Z42" s="1018"/>
    </row>
    <row r="43" spans="1:26" s="1019" customFormat="1" ht="15.75">
      <c r="A43" s="1090"/>
      <c r="B43" s="1111" t="s">
        <v>1067</v>
      </c>
      <c r="C43" s="1112"/>
      <c r="D43" s="1113"/>
      <c r="E43" s="1020"/>
      <c r="F43" s="1114">
        <f>+IF($P$2=0,$P43,0)</f>
        <v>0</v>
      </c>
      <c r="G43" s="1115">
        <f>+IF($P$2=0,$Q43,0)</f>
        <v>0</v>
      </c>
      <c r="H43" s="1020"/>
      <c r="I43" s="1114">
        <f>+IF(OR($P$2=98,$P$2=42,$P$2=96,$P$2=97),$P43,0)</f>
        <v>0</v>
      </c>
      <c r="J43" s="1115">
        <f>+IF(OR($P$2=98,$P$2=42,$P$2=96,$P$2=97),$Q43,0)</f>
        <v>0</v>
      </c>
      <c r="K43" s="1096"/>
      <c r="L43" s="1115">
        <f>+IF($P$2=33,$Q43,0)</f>
        <v>0</v>
      </c>
      <c r="M43" s="1096"/>
      <c r="N43" s="1116">
        <f>+ROUND(+G43+J43+L43,0)</f>
        <v>0</v>
      </c>
      <c r="O43" s="1098"/>
      <c r="P43" s="1114">
        <f>+ROUND(+SUM(OTCHET!E146:E151)+SUM(OTCHET!E164:E169),0)</f>
        <v>0</v>
      </c>
      <c r="Q43" s="1115">
        <f>+ROUND(+SUM(OTCHET!L146:L151)+SUM(OTCHET!L164:L169),0)</f>
        <v>0</v>
      </c>
      <c r="R43" s="1047"/>
      <c r="S43" s="1708" t="s">
        <v>1068</v>
      </c>
      <c r="T43" s="1709"/>
      <c r="U43" s="1710"/>
      <c r="V43" s="1077"/>
      <c r="W43" s="1018"/>
      <c r="X43" s="1018"/>
      <c r="Y43" s="1018"/>
      <c r="Z43" s="1018"/>
    </row>
    <row r="44" spans="1:26" s="1019" customFormat="1" ht="15.75">
      <c r="A44" s="1090"/>
      <c r="B44" s="1111" t="s">
        <v>1069</v>
      </c>
      <c r="C44" s="1112"/>
      <c r="D44" s="1113"/>
      <c r="E44" s="1020"/>
      <c r="F44" s="1114">
        <f>+IF($P$2=0,$P44,0)</f>
        <v>0</v>
      </c>
      <c r="G44" s="1115">
        <f>+IF($P$2=0,$Q44,0)</f>
        <v>0</v>
      </c>
      <c r="H44" s="1020"/>
      <c r="I44" s="1114">
        <f>+IF(OR($P$2=98,$P$2=42,$P$2=96,$P$2=97),$P44,0)</f>
        <v>0</v>
      </c>
      <c r="J44" s="1115">
        <f>+IF(OR($P$2=98,$P$2=42,$P$2=96,$P$2=97),$Q44,0)</f>
        <v>0</v>
      </c>
      <c r="K44" s="1096"/>
      <c r="L44" s="1115">
        <f>+IF($P$2=33,$Q44,0)</f>
        <v>0</v>
      </c>
      <c r="M44" s="1096"/>
      <c r="N44" s="1116">
        <f>+ROUND(+G44+J44+L44,0)</f>
        <v>0</v>
      </c>
      <c r="O44" s="1098"/>
      <c r="P44" s="1114">
        <f>+ROUND(OTCHET!E152,0)</f>
        <v>0</v>
      </c>
      <c r="Q44" s="1115">
        <f>+ROUND(OTCHET!L152,0)</f>
        <v>0</v>
      </c>
      <c r="R44" s="1047"/>
      <c r="S44" s="1708" t="s">
        <v>1070</v>
      </c>
      <c r="T44" s="1709"/>
      <c r="U44" s="1710"/>
      <c r="V44" s="1077"/>
      <c r="W44" s="1018"/>
      <c r="X44" s="1018"/>
      <c r="Y44" s="1018"/>
      <c r="Z44" s="1018"/>
    </row>
    <row r="45" spans="1:26" s="1019" customFormat="1" ht="15.75">
      <c r="A45" s="1090"/>
      <c r="B45" s="1117" t="s">
        <v>1071</v>
      </c>
      <c r="C45" s="1118"/>
      <c r="D45" s="1119"/>
      <c r="E45" s="1020"/>
      <c r="F45" s="1120">
        <f>+IF($P$2=0,$P45,0)</f>
        <v>0</v>
      </c>
      <c r="G45" s="1121">
        <f>+IF($P$2=0,$Q45,0)</f>
        <v>0</v>
      </c>
      <c r="H45" s="1020"/>
      <c r="I45" s="1120">
        <f>+IF(OR($P$2=98,$P$2=42,$P$2=96,$P$2=97),$P45,0)</f>
        <v>0</v>
      </c>
      <c r="J45" s="1121">
        <f>+IF(OR($P$2=98,$P$2=42,$P$2=96,$P$2=97),$Q45,0)</f>
        <v>0</v>
      </c>
      <c r="K45" s="1096"/>
      <c r="L45" s="1121">
        <f>+IF($P$2=33,$Q45,0)</f>
        <v>0</v>
      </c>
      <c r="M45" s="1096"/>
      <c r="N45" s="1122">
        <f>+ROUND(+G45+J45+L45,0)</f>
        <v>0</v>
      </c>
      <c r="O45" s="1098"/>
      <c r="P45" s="1120">
        <f>+ROUND(OTCHET!E140,0)</f>
        <v>0</v>
      </c>
      <c r="Q45" s="1121">
        <f>+ROUND(OTCHET!L140,0)</f>
        <v>0</v>
      </c>
      <c r="R45" s="1047"/>
      <c r="S45" s="1738" t="s">
        <v>1072</v>
      </c>
      <c r="T45" s="1739"/>
      <c r="U45" s="1740"/>
      <c r="V45" s="1077"/>
      <c r="W45" s="1018"/>
      <c r="X45" s="1018"/>
      <c r="Y45" s="1018"/>
      <c r="Z45" s="1018"/>
    </row>
    <row r="46" spans="1:26" s="1019" customFormat="1" ht="15.75">
      <c r="A46" s="1090"/>
      <c r="B46" s="1123" t="s">
        <v>1073</v>
      </c>
      <c r="C46" s="1124"/>
      <c r="D46" s="1125"/>
      <c r="E46" s="1020"/>
      <c r="F46" s="1126">
        <f>+ROUND(+SUM(F42:F45),0)</f>
        <v>0</v>
      </c>
      <c r="G46" s="1127">
        <f>+ROUND(+SUM(G42:G45),0)</f>
        <v>0</v>
      </c>
      <c r="H46" s="1020"/>
      <c r="I46" s="1126">
        <f>+ROUND(+SUM(I42:I45),0)</f>
        <v>0</v>
      </c>
      <c r="J46" s="1127">
        <f>+ROUND(+SUM(J42:J45),0)</f>
        <v>0</v>
      </c>
      <c r="K46" s="1096"/>
      <c r="L46" s="1127">
        <f>+ROUND(+SUM(L42:L45),0)</f>
        <v>0</v>
      </c>
      <c r="M46" s="1096"/>
      <c r="N46" s="1128">
        <f>+ROUND(+SUM(N42:N45),0)</f>
        <v>0</v>
      </c>
      <c r="O46" s="1098"/>
      <c r="P46" s="1126">
        <f>+ROUND(+SUM(P42:P45),0)</f>
        <v>0</v>
      </c>
      <c r="Q46" s="1127">
        <f>+ROUND(+SUM(Q42:Q45),0)</f>
        <v>0</v>
      </c>
      <c r="R46" s="1047"/>
      <c r="S46" s="1723" t="s">
        <v>1074</v>
      </c>
      <c r="T46" s="1724"/>
      <c r="U46" s="1725"/>
      <c r="V46" s="1077"/>
      <c r="W46" s="1018"/>
      <c r="X46" s="1018"/>
      <c r="Y46" s="1018"/>
      <c r="Z46" s="1018"/>
    </row>
    <row r="47" spans="1:26" s="1019" customFormat="1" ht="6" customHeight="1">
      <c r="A47" s="1090"/>
      <c r="B47" s="1193"/>
      <c r="C47" s="1131"/>
      <c r="D47" s="1132"/>
      <c r="E47" s="1020"/>
      <c r="F47" s="1108"/>
      <c r="G47" s="1109"/>
      <c r="H47" s="1020"/>
      <c r="I47" s="1108"/>
      <c r="J47" s="1109"/>
      <c r="K47" s="1096"/>
      <c r="L47" s="1109"/>
      <c r="M47" s="1096"/>
      <c r="N47" s="1110"/>
      <c r="O47" s="1098"/>
      <c r="P47" s="1108"/>
      <c r="Q47" s="1109"/>
      <c r="R47" s="1047"/>
      <c r="S47" s="1194"/>
      <c r="T47" s="1195"/>
      <c r="U47" s="1196"/>
      <c r="V47" s="1077"/>
      <c r="W47" s="1018"/>
      <c r="X47" s="1018"/>
      <c r="Y47" s="1018"/>
      <c r="Z47" s="1018"/>
    </row>
    <row r="48" spans="1:26" s="1019" customFormat="1" ht="16.5" thickBot="1">
      <c r="A48" s="1090"/>
      <c r="B48" s="1197" t="s">
        <v>1075</v>
      </c>
      <c r="C48" s="1198"/>
      <c r="D48" s="1199"/>
      <c r="E48" s="1020"/>
      <c r="F48" s="1200">
        <f>+ROUND(F23+F28+F35+F40+F46,0)</f>
        <v>0</v>
      </c>
      <c r="G48" s="1201">
        <f>+ROUND(G23+G28+G35+G40+G46,0)</f>
        <v>0</v>
      </c>
      <c r="H48" s="1020"/>
      <c r="I48" s="1200">
        <f>+ROUND(I23+I28+I35+I40+I46,0)</f>
        <v>0</v>
      </c>
      <c r="J48" s="1201">
        <f>+ROUND(J23+J28+J35+J40+J46,0)</f>
        <v>0</v>
      </c>
      <c r="K48" s="1096"/>
      <c r="L48" s="1201">
        <f>+ROUND(L23+L28+L35+L40+L46,0)</f>
        <v>0</v>
      </c>
      <c r="M48" s="1096"/>
      <c r="N48" s="1202">
        <f>+ROUND(N23+N28+N35+N40+N46,0)</f>
        <v>0</v>
      </c>
      <c r="O48" s="1203"/>
      <c r="P48" s="1200">
        <f>+ROUND(P23+P28+P35+P40+P46,0)</f>
        <v>0</v>
      </c>
      <c r="Q48" s="1201">
        <f>+ROUND(Q23+Q28+Q35+Q40+Q46,0)</f>
        <v>0</v>
      </c>
      <c r="R48" s="1047"/>
      <c r="S48" s="1735" t="s">
        <v>1076</v>
      </c>
      <c r="T48" s="1736"/>
      <c r="U48" s="1737"/>
      <c r="V48" s="1077"/>
      <c r="W48" s="1018"/>
      <c r="X48" s="1018"/>
      <c r="Y48" s="1018"/>
      <c r="Z48" s="1018"/>
    </row>
    <row r="49" spans="1:26" s="1019" customFormat="1" ht="15.75">
      <c r="A49" s="1090"/>
      <c r="B49" s="1091" t="s">
        <v>1077</v>
      </c>
      <c r="C49" s="1092"/>
      <c r="D49" s="1093"/>
      <c r="E49" s="1020"/>
      <c r="F49" s="1102"/>
      <c r="G49" s="1103"/>
      <c r="H49" s="1020"/>
      <c r="I49" s="1102"/>
      <c r="J49" s="1103"/>
      <c r="K49" s="1096"/>
      <c r="L49" s="1103"/>
      <c r="M49" s="1096"/>
      <c r="N49" s="1133"/>
      <c r="O49" s="1098"/>
      <c r="P49" s="1102"/>
      <c r="Q49" s="1103"/>
      <c r="R49" s="1047"/>
      <c r="S49" s="1091" t="s">
        <v>1077</v>
      </c>
      <c r="T49" s="1092"/>
      <c r="U49" s="1093"/>
      <c r="V49" s="1077"/>
      <c r="W49" s="1018"/>
      <c r="X49" s="1018"/>
      <c r="Y49" s="1018"/>
      <c r="Z49" s="1018"/>
    </row>
    <row r="50" spans="1:26" s="1019" customFormat="1" ht="15.75">
      <c r="A50" s="1090"/>
      <c r="B50" s="1099" t="s">
        <v>1078</v>
      </c>
      <c r="C50" s="1100"/>
      <c r="D50" s="1101"/>
      <c r="E50" s="1204"/>
      <c r="F50" s="1102"/>
      <c r="G50" s="1103"/>
      <c r="H50" s="1020"/>
      <c r="I50" s="1102"/>
      <c r="J50" s="1103"/>
      <c r="K50" s="1096"/>
      <c r="L50" s="1103"/>
      <c r="M50" s="1096"/>
      <c r="N50" s="1133"/>
      <c r="O50" s="1098"/>
      <c r="P50" s="1102"/>
      <c r="Q50" s="1103"/>
      <c r="R50" s="1047"/>
      <c r="S50" s="1099" t="s">
        <v>1078</v>
      </c>
      <c r="T50" s="1100"/>
      <c r="U50" s="1101"/>
      <c r="V50" s="1077"/>
      <c r="W50" s="1018"/>
      <c r="X50" s="1018"/>
      <c r="Y50" s="1018"/>
      <c r="Z50" s="1018"/>
    </row>
    <row r="51" spans="1:26" s="1019" customFormat="1" ht="15.75">
      <c r="A51" s="1090"/>
      <c r="B51" s="1105" t="s">
        <v>1079</v>
      </c>
      <c r="C51" s="1106"/>
      <c r="D51" s="1107"/>
      <c r="E51" s="1204"/>
      <c r="F51" s="1102">
        <f>+IF($P$2=0,$P51,0)</f>
        <v>0</v>
      </c>
      <c r="G51" s="1103">
        <f>+IF($P$2=0,$Q51,0)</f>
        <v>0</v>
      </c>
      <c r="H51" s="1020"/>
      <c r="I51" s="1102">
        <f>+IF(OR($P$2=98,$P$2=42,$P$2=96,$P$2=97),$P51,0)</f>
        <v>937963</v>
      </c>
      <c r="J51" s="1103">
        <f>+IF(OR($P$2=98,$P$2=42,$P$2=96,$P$2=97),$Q51,0)</f>
        <v>371572</v>
      </c>
      <c r="K51" s="1096"/>
      <c r="L51" s="1103">
        <f>+IF($P$2=33,$Q51,0)</f>
        <v>0</v>
      </c>
      <c r="M51" s="1096"/>
      <c r="N51" s="1133">
        <f>+ROUND(+G51+J51+L51,0)</f>
        <v>371572</v>
      </c>
      <c r="O51" s="1098"/>
      <c r="P51" s="1102">
        <f>+ROUND(OTCHET!E206-SUM(OTCHET!E218:E220)+OTCHET!E273+IF(+OR(OTCHET!$F$12=5500,OTCHET!$F$12=5600),0,+OTCHET!E299),0)</f>
        <v>937963</v>
      </c>
      <c r="Q51" s="1103">
        <f>+ROUND(OTCHET!L206-SUM(OTCHET!L218:L220)+OTCHET!L273+IF(+OR(OTCHET!$F$12=5500,OTCHET!$F$12=5600),0,+OTCHET!L299),0)</f>
        <v>371572</v>
      </c>
      <c r="R51" s="1047"/>
      <c r="S51" s="1717" t="s">
        <v>1080</v>
      </c>
      <c r="T51" s="1718"/>
      <c r="U51" s="1719"/>
      <c r="V51" s="1077"/>
      <c r="W51" s="1018"/>
      <c r="X51" s="1018"/>
      <c r="Y51" s="1018"/>
      <c r="Z51" s="1018"/>
    </row>
    <row r="52" spans="1:26" s="1019" customFormat="1" ht="15.75">
      <c r="A52" s="1090"/>
      <c r="B52" s="1111" t="s">
        <v>1081</v>
      </c>
      <c r="C52" s="1112"/>
      <c r="D52" s="1113"/>
      <c r="E52" s="1020"/>
      <c r="F52" s="1120">
        <f>+IF($P$2=0,$P52,0)</f>
        <v>0</v>
      </c>
      <c r="G52" s="1121">
        <f>+IF($P$2=0,$Q52,0)</f>
        <v>0</v>
      </c>
      <c r="H52" s="1020"/>
      <c r="I52" s="1120">
        <f>+IF(OR($P$2=98,$P$2=42,$P$2=96,$P$2=97),$P52,0)</f>
        <v>0</v>
      </c>
      <c r="J52" s="1121">
        <f>+IF(OR($P$2=98,$P$2=42,$P$2=96,$P$2=97),$Q52,0)</f>
        <v>0</v>
      </c>
      <c r="K52" s="1096"/>
      <c r="L52" s="1121">
        <f>+IF($P$2=33,$Q52,0)</f>
        <v>0</v>
      </c>
      <c r="M52" s="1096"/>
      <c r="N52" s="1122">
        <f>+ROUND(+G52+J52+L52,0)</f>
        <v>0</v>
      </c>
      <c r="O52" s="1098"/>
      <c r="P52" s="1120">
        <f>+ROUND(+SUM(OTCHET!E218:E220),0)</f>
        <v>0</v>
      </c>
      <c r="Q52" s="1121">
        <f>+ROUND(+SUM(OTCHET!L218:L220),0)</f>
        <v>0</v>
      </c>
      <c r="R52" s="1047"/>
      <c r="S52" s="1708" t="s">
        <v>1082</v>
      </c>
      <c r="T52" s="1709"/>
      <c r="U52" s="1710"/>
      <c r="V52" s="1077"/>
      <c r="W52" s="1018"/>
      <c r="X52" s="1018"/>
      <c r="Y52" s="1018"/>
      <c r="Z52" s="1018"/>
    </row>
    <row r="53" spans="1:26" s="1019" customFormat="1" ht="15.75">
      <c r="A53" s="1090"/>
      <c r="B53" s="1111" t="s">
        <v>1083</v>
      </c>
      <c r="C53" s="1112"/>
      <c r="D53" s="1113"/>
      <c r="E53" s="1020"/>
      <c r="F53" s="1120">
        <f>+IF($P$2=0,$P53,0)</f>
        <v>0</v>
      </c>
      <c r="G53" s="1121">
        <f>+IF($P$2=0,$Q53,0)</f>
        <v>0</v>
      </c>
      <c r="H53" s="1020"/>
      <c r="I53" s="1120">
        <f>+IF(OR($P$2=98,$P$2=42,$P$2=96,$P$2=97),$P53,0)</f>
        <v>0</v>
      </c>
      <c r="J53" s="1121">
        <f>+IF(OR($P$2=98,$P$2=42,$P$2=96,$P$2=97),$Q53,0)</f>
        <v>0</v>
      </c>
      <c r="K53" s="1096"/>
      <c r="L53" s="1121">
        <f>+IF($P$2=33,$Q53,0)</f>
        <v>0</v>
      </c>
      <c r="M53" s="1096"/>
      <c r="N53" s="1122">
        <f>+ROUND(+G53+J53+L53,0)</f>
        <v>0</v>
      </c>
      <c r="O53" s="1098"/>
      <c r="P53" s="1120">
        <f>+ROUND(OTCHET!E224,0)</f>
        <v>0</v>
      </c>
      <c r="Q53" s="1121">
        <f>+ROUND(OTCHET!L224,0)</f>
        <v>0</v>
      </c>
      <c r="R53" s="1047"/>
      <c r="S53" s="1708" t="s">
        <v>1084</v>
      </c>
      <c r="T53" s="1709"/>
      <c r="U53" s="1710"/>
      <c r="V53" s="1077"/>
      <c r="W53" s="1018"/>
      <c r="X53" s="1018"/>
      <c r="Y53" s="1018"/>
      <c r="Z53" s="1018"/>
    </row>
    <row r="54" spans="1:26" s="1019" customFormat="1" ht="15.75">
      <c r="A54" s="1090"/>
      <c r="B54" s="1111" t="s">
        <v>1085</v>
      </c>
      <c r="C54" s="1112"/>
      <c r="D54" s="1113"/>
      <c r="E54" s="1020"/>
      <c r="F54" s="1120">
        <f>+IF($P$2=0,$P54,0)</f>
        <v>0</v>
      </c>
      <c r="G54" s="1121">
        <f>+IF($P$2=0,$Q54,0)</f>
        <v>0</v>
      </c>
      <c r="H54" s="1020"/>
      <c r="I54" s="1120">
        <f>+IF(OR($P$2=98,$P$2=42,$P$2=96,$P$2=97),$P54,0)</f>
        <v>254699</v>
      </c>
      <c r="J54" s="1121">
        <f>+IF(OR($P$2=98,$P$2=42,$P$2=96,$P$2=97),$Q54,0)</f>
        <v>143611</v>
      </c>
      <c r="K54" s="1096"/>
      <c r="L54" s="1121">
        <f>+IF($P$2=33,$Q54,0)</f>
        <v>0</v>
      </c>
      <c r="M54" s="1096"/>
      <c r="N54" s="1122">
        <f>+ROUND(+G54+J54+L54,0)</f>
        <v>143611</v>
      </c>
      <c r="O54" s="1098"/>
      <c r="P54" s="1120">
        <f>+ROUND(OTCHET!E188+OTCHET!E191,0)</f>
        <v>254699</v>
      </c>
      <c r="Q54" s="1121">
        <f>+ROUND(OTCHET!L188+OTCHET!L191,0)</f>
        <v>143611</v>
      </c>
      <c r="R54" s="1047"/>
      <c r="S54" s="1708" t="s">
        <v>1086</v>
      </c>
      <c r="T54" s="1709"/>
      <c r="U54" s="1710"/>
      <c r="V54" s="1077"/>
      <c r="W54" s="1018"/>
      <c r="X54" s="1018"/>
      <c r="Y54" s="1018"/>
      <c r="Z54" s="1018"/>
    </row>
    <row r="55" spans="1:26" s="1019" customFormat="1" ht="15.75">
      <c r="A55" s="1090"/>
      <c r="B55" s="1117" t="s">
        <v>1087</v>
      </c>
      <c r="C55" s="1118"/>
      <c r="D55" s="1119"/>
      <c r="E55" s="1020"/>
      <c r="F55" s="1120">
        <f>+IF($P$2=0,$P55,0)</f>
        <v>0</v>
      </c>
      <c r="G55" s="1121">
        <f>+IF($P$2=0,$Q55,0)</f>
        <v>0</v>
      </c>
      <c r="H55" s="1020"/>
      <c r="I55" s="1120">
        <f>+IF(OR($P$2=98,$P$2=42,$P$2=96,$P$2=97),$P55,0)</f>
        <v>46912</v>
      </c>
      <c r="J55" s="1121">
        <f>+IF(OR($P$2=98,$P$2=42,$P$2=96,$P$2=97),$Q55,0)</f>
        <v>24499</v>
      </c>
      <c r="K55" s="1096"/>
      <c r="L55" s="1121">
        <f>+IF($P$2=33,$Q55,0)</f>
        <v>0</v>
      </c>
      <c r="M55" s="1096"/>
      <c r="N55" s="1122">
        <f>+ROUND(+G55+J55+L55,0)</f>
        <v>24499</v>
      </c>
      <c r="O55" s="1098"/>
      <c r="P55" s="1120">
        <f>+ROUND(OTCHET!E197+OTCHET!E205,0)</f>
        <v>46912</v>
      </c>
      <c r="Q55" s="1121">
        <f>+ROUND(OTCHET!L197+OTCHET!L205,0)</f>
        <v>24499</v>
      </c>
      <c r="R55" s="1047"/>
      <c r="S55" s="1738" t="s">
        <v>1088</v>
      </c>
      <c r="T55" s="1739"/>
      <c r="U55" s="1740"/>
      <c r="V55" s="1077"/>
      <c r="W55" s="1018"/>
      <c r="X55" s="1018"/>
      <c r="Y55" s="1018"/>
      <c r="Z55" s="1018"/>
    </row>
    <row r="56" spans="1:26" s="1019" customFormat="1" ht="15.75">
      <c r="A56" s="1090"/>
      <c r="B56" s="1205" t="s">
        <v>1089</v>
      </c>
      <c r="C56" s="1206"/>
      <c r="D56" s="1207"/>
      <c r="E56" s="1020"/>
      <c r="F56" s="1208">
        <f>+ROUND(+SUM(F51:F55),0)</f>
        <v>0</v>
      </c>
      <c r="G56" s="1209">
        <f>+ROUND(+SUM(G51:G55),0)</f>
        <v>0</v>
      </c>
      <c r="H56" s="1020"/>
      <c r="I56" s="1208">
        <f>+ROUND(+SUM(I51:I55),0)</f>
        <v>1239574</v>
      </c>
      <c r="J56" s="1209">
        <f>+ROUND(+SUM(J51:J55),0)</f>
        <v>539682</v>
      </c>
      <c r="K56" s="1096"/>
      <c r="L56" s="1209">
        <f>+ROUND(+SUM(L51:L55),0)</f>
        <v>0</v>
      </c>
      <c r="M56" s="1096"/>
      <c r="N56" s="1210">
        <f>+ROUND(+SUM(N51:N55),0)</f>
        <v>539682</v>
      </c>
      <c r="O56" s="1098"/>
      <c r="P56" s="1208">
        <f>+ROUND(+SUM(P51:P55),0)</f>
        <v>1239574</v>
      </c>
      <c r="Q56" s="1209">
        <f>+ROUND(+SUM(Q51:Q55),0)</f>
        <v>539682</v>
      </c>
      <c r="R56" s="1047"/>
      <c r="S56" s="1723" t="s">
        <v>1090</v>
      </c>
      <c r="T56" s="1724"/>
      <c r="U56" s="1725"/>
      <c r="V56" s="1077"/>
      <c r="W56" s="1018"/>
      <c r="X56" s="1018"/>
      <c r="Y56" s="1018"/>
      <c r="Z56" s="1018"/>
    </row>
    <row r="57" spans="1:26" s="1019" customFormat="1" ht="15.75">
      <c r="A57" s="1090"/>
      <c r="B57" s="1099" t="s">
        <v>1091</v>
      </c>
      <c r="C57" s="1100"/>
      <c r="D57" s="1101"/>
      <c r="E57" s="1204"/>
      <c r="F57" s="1102"/>
      <c r="G57" s="1103"/>
      <c r="H57" s="1020"/>
      <c r="I57" s="1102"/>
      <c r="J57" s="1103"/>
      <c r="K57" s="1096"/>
      <c r="L57" s="1103"/>
      <c r="M57" s="1096"/>
      <c r="N57" s="1133"/>
      <c r="O57" s="1098"/>
      <c r="P57" s="1102"/>
      <c r="Q57" s="1103"/>
      <c r="R57" s="1047"/>
      <c r="S57" s="1099" t="s">
        <v>1091</v>
      </c>
      <c r="T57" s="1100"/>
      <c r="U57" s="1101"/>
      <c r="V57" s="1077"/>
      <c r="W57" s="1018"/>
      <c r="X57" s="1018"/>
      <c r="Y57" s="1018"/>
      <c r="Z57" s="1018"/>
    </row>
    <row r="58" spans="1:26" s="1019" customFormat="1" ht="15.75">
      <c r="A58" s="1090"/>
      <c r="B58" s="1105" t="s">
        <v>1092</v>
      </c>
      <c r="C58" s="1106"/>
      <c r="D58" s="1107"/>
      <c r="E58" s="1204"/>
      <c r="F58" s="1102">
        <f>+IF($P$2=0,$P58,0)</f>
        <v>0</v>
      </c>
      <c r="G58" s="1103">
        <f>+IF($P$2=0,$Q58,0)</f>
        <v>0</v>
      </c>
      <c r="H58" s="1020"/>
      <c r="I58" s="1102">
        <f>+IF(OR($P$2=98,$P$2=42,$P$2=96,$P$2=97),$P58,0)</f>
        <v>0</v>
      </c>
      <c r="J58" s="1103">
        <f>+IF(OR($P$2=98,$P$2=42,$P$2=96,$P$2=97),$Q58,0)</f>
        <v>0</v>
      </c>
      <c r="K58" s="1096"/>
      <c r="L58" s="1103">
        <f>+IF($P$2=33,$Q58,0)</f>
        <v>0</v>
      </c>
      <c r="M58" s="1096"/>
      <c r="N58" s="1133">
        <f>+ROUND(+G58+J58+L58,0)</f>
        <v>0</v>
      </c>
      <c r="O58" s="1098"/>
      <c r="P58" s="1102">
        <f>+ROUND(OTCHET!E289,0)</f>
        <v>0</v>
      </c>
      <c r="Q58" s="1103">
        <f>+ROUND(OTCHET!L289,0)</f>
        <v>0</v>
      </c>
      <c r="R58" s="1047"/>
      <c r="S58" s="1717" t="s">
        <v>1093</v>
      </c>
      <c r="T58" s="1718"/>
      <c r="U58" s="1719"/>
      <c r="V58" s="1077"/>
      <c r="W58" s="1018"/>
      <c r="X58" s="1018"/>
      <c r="Y58" s="1018"/>
      <c r="Z58" s="1018"/>
    </row>
    <row r="59" spans="1:26" s="1019" customFormat="1" ht="15.75">
      <c r="A59" s="1090"/>
      <c r="B59" s="1111" t="s">
        <v>1094</v>
      </c>
      <c r="C59" s="1112"/>
      <c r="D59" s="1113"/>
      <c r="E59" s="1020"/>
      <c r="F59" s="1120">
        <f>+IF($P$2=0,$P59,0)</f>
        <v>0</v>
      </c>
      <c r="G59" s="1121">
        <f>+IF($P$2=0,$Q59,0)</f>
        <v>0</v>
      </c>
      <c r="H59" s="1020"/>
      <c r="I59" s="1120">
        <f>+IF(OR($P$2=98,$P$2=42,$P$2=96,$P$2=97),$P59,0)</f>
        <v>0</v>
      </c>
      <c r="J59" s="1121">
        <f>+IF(OR($P$2=98,$P$2=42,$P$2=96,$P$2=97),$Q59,0)</f>
        <v>0</v>
      </c>
      <c r="K59" s="1096"/>
      <c r="L59" s="1121">
        <f>+IF($P$2=33,$Q59,0)</f>
        <v>0</v>
      </c>
      <c r="M59" s="1096"/>
      <c r="N59" s="1122">
        <f>+ROUND(+G59+J59+L59,0)</f>
        <v>0</v>
      </c>
      <c r="O59" s="1098"/>
      <c r="P59" s="1120">
        <f>+ROUND(+OTCHET!E277+OTCHET!E278,0)</f>
        <v>0</v>
      </c>
      <c r="Q59" s="1121">
        <f>+ROUND(+OTCHET!L277+OTCHET!L278,0)</f>
        <v>0</v>
      </c>
      <c r="R59" s="1047"/>
      <c r="S59" s="1708" t="s">
        <v>1095</v>
      </c>
      <c r="T59" s="1709"/>
      <c r="U59" s="1710"/>
      <c r="V59" s="1077"/>
      <c r="W59" s="1018"/>
      <c r="X59" s="1018"/>
      <c r="Y59" s="1018"/>
      <c r="Z59" s="1018"/>
    </row>
    <row r="60" spans="1:26" s="1019" customFormat="1" ht="15.75">
      <c r="A60" s="1090"/>
      <c r="B60" s="1111" t="s">
        <v>1096</v>
      </c>
      <c r="C60" s="1112"/>
      <c r="D60" s="1113"/>
      <c r="E60" s="1020"/>
      <c r="F60" s="1120">
        <f>+IF($P$2=0,$P60,0)</f>
        <v>0</v>
      </c>
      <c r="G60" s="1121">
        <f>+IF($P$2=0,$Q60,0)</f>
        <v>0</v>
      </c>
      <c r="H60" s="1020"/>
      <c r="I60" s="1120">
        <f>+IF(OR($P$2=98,$P$2=42,$P$2=96,$P$2=97),$P60,0)</f>
        <v>0</v>
      </c>
      <c r="J60" s="1121">
        <f>+IF(OR($P$2=98,$P$2=42,$P$2=96,$P$2=97),$Q60,0)</f>
        <v>0</v>
      </c>
      <c r="K60" s="1096"/>
      <c r="L60" s="1121">
        <f>+IF($P$2=33,$Q60,0)</f>
        <v>0</v>
      </c>
      <c r="M60" s="1096"/>
      <c r="N60" s="1122">
        <f>+ROUND(+G60+J60+L60,0)</f>
        <v>0</v>
      </c>
      <c r="O60" s="1098"/>
      <c r="P60" s="1120">
        <f>+ROUND(OTCHET!E286,0)</f>
        <v>0</v>
      </c>
      <c r="Q60" s="1121">
        <f>+ROUND(OTCHET!L286,0)</f>
        <v>0</v>
      </c>
      <c r="R60" s="1047"/>
      <c r="S60" s="1708" t="s">
        <v>1097</v>
      </c>
      <c r="T60" s="1709"/>
      <c r="U60" s="1710"/>
      <c r="V60" s="1077"/>
      <c r="W60" s="1018"/>
      <c r="X60" s="1018"/>
      <c r="Y60" s="1018"/>
      <c r="Z60" s="1018"/>
    </row>
    <row r="61" spans="1:26" s="1019" customFormat="1" ht="15.75">
      <c r="A61" s="1090"/>
      <c r="B61" s="1117" t="s">
        <v>1098</v>
      </c>
      <c r="C61" s="1118"/>
      <c r="D61" s="1119"/>
      <c r="E61" s="1020"/>
      <c r="F61" s="1211">
        <f>+IF($P$2=0,$P61,0)</f>
        <v>0</v>
      </c>
      <c r="G61" s="1212">
        <f>+IF($P$2=0,$Q61,0)</f>
        <v>0</v>
      </c>
      <c r="H61" s="1020"/>
      <c r="I61" s="1211">
        <f>+IF(OR($P$2=98,$P$2=42,$P$2=96,$P$2=97),$P61,0)</f>
        <v>0</v>
      </c>
      <c r="J61" s="1212">
        <f>+IF(OR($P$2=98,$P$2=42,$P$2=96,$P$2=97),$Q61,0)</f>
        <v>0</v>
      </c>
      <c r="K61" s="1096"/>
      <c r="L61" s="1212">
        <f>+IF($P$2=33,$Q61,0)</f>
        <v>0</v>
      </c>
      <c r="M61" s="1096"/>
      <c r="N61" s="1213">
        <f>+ROUND(+G61+J61+L61,0)</f>
        <v>0</v>
      </c>
      <c r="O61" s="1098"/>
      <c r="P61" s="1211">
        <f>+ROUND(OTCHET!E295,0)</f>
        <v>0</v>
      </c>
      <c r="Q61" s="1212">
        <f>+ROUND(OTCHET!L295,0)</f>
        <v>0</v>
      </c>
      <c r="R61" s="1047"/>
      <c r="S61" s="1738" t="s">
        <v>1099</v>
      </c>
      <c r="T61" s="1739"/>
      <c r="U61" s="1740"/>
      <c r="V61" s="1077"/>
      <c r="W61" s="1018"/>
      <c r="X61" s="1018"/>
      <c r="Y61" s="1018"/>
      <c r="Z61" s="1018"/>
    </row>
    <row r="62" spans="1:26" s="1019" customFormat="1" ht="15.75">
      <c r="A62" s="1090"/>
      <c r="B62" s="1214" t="s">
        <v>1100</v>
      </c>
      <c r="C62" s="1215"/>
      <c r="D62" s="1216"/>
      <c r="E62" s="1020"/>
      <c r="F62" s="1217">
        <f>+IF($P$2=0,$P62,0)</f>
        <v>0</v>
      </c>
      <c r="G62" s="1218">
        <f>+IF($P$2=0,$Q62,0)</f>
        <v>0</v>
      </c>
      <c r="H62" s="1020"/>
      <c r="I62" s="1217">
        <f>+IF(OR($P$2=98,$P$2=42,$P$2=96,$P$2=97),$P62,0)</f>
        <v>0</v>
      </c>
      <c r="J62" s="1218">
        <f>+IF(OR($P$2=98,$P$2=42,$P$2=96,$P$2=97),$Q62,0)</f>
        <v>0</v>
      </c>
      <c r="K62" s="1096"/>
      <c r="L62" s="1218">
        <f>+IF($P$2=33,$Q62,0)</f>
        <v>0</v>
      </c>
      <c r="M62" s="1096"/>
      <c r="N62" s="1219">
        <f>+ROUND(+G62+J62+L62,0)</f>
        <v>0</v>
      </c>
      <c r="O62" s="1098"/>
      <c r="P62" s="1217">
        <f>+ROUND(OTCHET!E298,0)</f>
        <v>0</v>
      </c>
      <c r="Q62" s="1218">
        <f>+ROUND(OTCHET!L298,0)</f>
        <v>0</v>
      </c>
      <c r="R62" s="1047"/>
      <c r="S62" s="1220" t="s">
        <v>1101</v>
      </c>
      <c r="T62" s="1221"/>
      <c r="U62" s="1222"/>
      <c r="V62" s="1077"/>
      <c r="W62" s="1018"/>
      <c r="X62" s="1018"/>
      <c r="Y62" s="1018"/>
      <c r="Z62" s="1018"/>
    </row>
    <row r="63" spans="1:26" s="1019" customFormat="1" ht="15.75">
      <c r="A63" s="1090"/>
      <c r="B63" s="1205" t="s">
        <v>1102</v>
      </c>
      <c r="C63" s="1206"/>
      <c r="D63" s="1207"/>
      <c r="E63" s="1020"/>
      <c r="F63" s="1208">
        <f>+ROUND(+SUM(F58:F61),0)</f>
        <v>0</v>
      </c>
      <c r="G63" s="1209">
        <f>+ROUND(+SUM(G58:G61),0)</f>
        <v>0</v>
      </c>
      <c r="H63" s="1020"/>
      <c r="I63" s="1208">
        <f>+ROUND(+SUM(I58:I61),0)</f>
        <v>0</v>
      </c>
      <c r="J63" s="1209">
        <f>+ROUND(+SUM(J58:J61),0)</f>
        <v>0</v>
      </c>
      <c r="K63" s="1096"/>
      <c r="L63" s="1209">
        <f>+ROUND(+SUM(L58:L61),0)</f>
        <v>0</v>
      </c>
      <c r="M63" s="1096"/>
      <c r="N63" s="1210">
        <f>+ROUND(+SUM(N58:N61),0)</f>
        <v>0</v>
      </c>
      <c r="O63" s="1098"/>
      <c r="P63" s="1208">
        <f>+ROUND(+SUM(P58:P61),0)</f>
        <v>0</v>
      </c>
      <c r="Q63" s="1209">
        <f>+ROUND(+SUM(Q58:Q61),0)</f>
        <v>0</v>
      </c>
      <c r="R63" s="1047"/>
      <c r="S63" s="1723" t="s">
        <v>1103</v>
      </c>
      <c r="T63" s="1724"/>
      <c r="U63" s="1725"/>
      <c r="V63" s="1077"/>
      <c r="W63" s="1018"/>
      <c r="X63" s="1018"/>
      <c r="Y63" s="1018"/>
      <c r="Z63" s="1018"/>
    </row>
    <row r="64" spans="1:26" s="1019" customFormat="1" ht="15.75">
      <c r="A64" s="1090"/>
      <c r="B64" s="1099" t="s">
        <v>1104</v>
      </c>
      <c r="C64" s="1100"/>
      <c r="D64" s="1101"/>
      <c r="E64" s="1204"/>
      <c r="F64" s="1120"/>
      <c r="G64" s="1121"/>
      <c r="H64" s="1020"/>
      <c r="I64" s="1120"/>
      <c r="J64" s="1121"/>
      <c r="K64" s="1096"/>
      <c r="L64" s="1121"/>
      <c r="M64" s="1096"/>
      <c r="N64" s="1122"/>
      <c r="O64" s="1098"/>
      <c r="P64" s="1120"/>
      <c r="Q64" s="1121"/>
      <c r="R64" s="1047"/>
      <c r="S64" s="1099" t="s">
        <v>1104</v>
      </c>
      <c r="T64" s="1100"/>
      <c r="U64" s="1101"/>
      <c r="V64" s="1077"/>
      <c r="W64" s="1018"/>
      <c r="X64" s="1018"/>
      <c r="Y64" s="1018"/>
      <c r="Z64" s="1018"/>
    </row>
    <row r="65" spans="1:26" s="1019" customFormat="1" ht="15.75">
      <c r="A65" s="1090"/>
      <c r="B65" s="1105" t="s">
        <v>1105</v>
      </c>
      <c r="C65" s="1106"/>
      <c r="D65" s="1107"/>
      <c r="E65" s="1204"/>
      <c r="F65" s="1102">
        <f>+IF($P$2=0,$P65,0)</f>
        <v>0</v>
      </c>
      <c r="G65" s="1103">
        <f>+IF($P$2=0,$Q65,0)</f>
        <v>0</v>
      </c>
      <c r="H65" s="1020"/>
      <c r="I65" s="1102">
        <f>+IF(OR($P$2=98,$P$2=42,$P$2=96,$P$2=97),$P65,0)</f>
        <v>0</v>
      </c>
      <c r="J65" s="1103">
        <f>+IF(OR($P$2=98,$P$2=42,$P$2=96,$P$2=97),$Q65,0)</f>
        <v>0</v>
      </c>
      <c r="K65" s="1096"/>
      <c r="L65" s="1103">
        <f>+IF($P$2=33,$Q65,0)</f>
        <v>0</v>
      </c>
      <c r="M65" s="1096"/>
      <c r="N65" s="1133">
        <f>+ROUND(+G65+J65+L65,0)</f>
        <v>0</v>
      </c>
      <c r="O65" s="1098"/>
      <c r="P65" s="1102">
        <f>+ROUND(OTCHET!E228+OTCHET!E234+SUM(OTCHET!E237:E240),0)</f>
        <v>0</v>
      </c>
      <c r="Q65" s="1103">
        <f>+ROUND(OTCHET!L228+OTCHET!L234+SUM(OTCHET!L237:L240),0)</f>
        <v>0</v>
      </c>
      <c r="R65" s="1047"/>
      <c r="S65" s="1717" t="s">
        <v>1106</v>
      </c>
      <c r="T65" s="1718"/>
      <c r="U65" s="1719"/>
      <c r="V65" s="1077"/>
      <c r="W65" s="1018"/>
      <c r="X65" s="1018"/>
      <c r="Y65" s="1018"/>
      <c r="Z65" s="1018"/>
    </row>
    <row r="66" spans="1:26" s="1019" customFormat="1" ht="15.75">
      <c r="A66" s="1090"/>
      <c r="B66" s="1117" t="s">
        <v>1107</v>
      </c>
      <c r="C66" s="1118"/>
      <c r="D66" s="1119"/>
      <c r="E66" s="1020"/>
      <c r="F66" s="1120">
        <f>+IF($P$2=0,$P66,0)</f>
        <v>0</v>
      </c>
      <c r="G66" s="1121">
        <f>+IF($P$2=0,$Q66,0)</f>
        <v>0</v>
      </c>
      <c r="H66" s="1020"/>
      <c r="I66" s="1120">
        <f>+IF(OR($P$2=98,$P$2=42,$P$2=96,$P$2=97),$P66,0)</f>
        <v>0</v>
      </c>
      <c r="J66" s="1121">
        <f>+IF(OR($P$2=98,$P$2=42,$P$2=96,$P$2=97),$Q66,0)</f>
        <v>0</v>
      </c>
      <c r="K66" s="1096"/>
      <c r="L66" s="1121">
        <f>+IF($P$2=33,$Q66,0)</f>
        <v>0</v>
      </c>
      <c r="M66" s="1096"/>
      <c r="N66" s="1122">
        <f>+ROUND(+G66+J66+L66,0)</f>
        <v>0</v>
      </c>
      <c r="O66" s="1098"/>
      <c r="P66" s="1120">
        <f>+ROUND(OTCHET!E241,0)</f>
        <v>0</v>
      </c>
      <c r="Q66" s="1121">
        <f>+ROUND(OTCHET!L241,0)</f>
        <v>0</v>
      </c>
      <c r="R66" s="1047"/>
      <c r="S66" s="1708" t="s">
        <v>1108</v>
      </c>
      <c r="T66" s="1709"/>
      <c r="U66" s="1710"/>
      <c r="V66" s="1077"/>
      <c r="W66" s="1018"/>
      <c r="X66" s="1018"/>
      <c r="Y66" s="1018"/>
      <c r="Z66" s="1018"/>
    </row>
    <row r="67" spans="1:26" s="1019" customFormat="1" ht="15.75">
      <c r="A67" s="1090"/>
      <c r="B67" s="1205" t="s">
        <v>1109</v>
      </c>
      <c r="C67" s="1206"/>
      <c r="D67" s="1207"/>
      <c r="E67" s="1020"/>
      <c r="F67" s="1208">
        <f>+ROUND(+SUM(F65:F66),0)</f>
        <v>0</v>
      </c>
      <c r="G67" s="1209">
        <f>+ROUND(+SUM(G65:G66),0)</f>
        <v>0</v>
      </c>
      <c r="H67" s="1020"/>
      <c r="I67" s="1208">
        <f>+ROUND(+SUM(I65:I66),0)</f>
        <v>0</v>
      </c>
      <c r="J67" s="1209">
        <f>+ROUND(+SUM(J65:J66),0)</f>
        <v>0</v>
      </c>
      <c r="K67" s="1096"/>
      <c r="L67" s="1209">
        <f>+ROUND(+SUM(L65:L66),0)</f>
        <v>0</v>
      </c>
      <c r="M67" s="1096"/>
      <c r="N67" s="1210">
        <f>+ROUND(+SUM(N65:N66),0)</f>
        <v>0</v>
      </c>
      <c r="O67" s="1098"/>
      <c r="P67" s="1208">
        <f>+ROUND(+SUM(P65:P66),0)</f>
        <v>0</v>
      </c>
      <c r="Q67" s="1209">
        <f>+ROUND(+SUM(Q65:Q66),0)</f>
        <v>0</v>
      </c>
      <c r="R67" s="1047"/>
      <c r="S67" s="1723" t="s">
        <v>1110</v>
      </c>
      <c r="T67" s="1724"/>
      <c r="U67" s="1725"/>
      <c r="V67" s="1077"/>
      <c r="W67" s="1018"/>
      <c r="X67" s="1018"/>
      <c r="Y67" s="1018"/>
      <c r="Z67" s="1018"/>
    </row>
    <row r="68" spans="1:26" s="1019" customFormat="1" ht="15.75">
      <c r="A68" s="1090"/>
      <c r="B68" s="1099" t="s">
        <v>1111</v>
      </c>
      <c r="C68" s="1100"/>
      <c r="D68" s="1101"/>
      <c r="E68" s="1204"/>
      <c r="F68" s="1120"/>
      <c r="G68" s="1121"/>
      <c r="H68" s="1020"/>
      <c r="I68" s="1120"/>
      <c r="J68" s="1121"/>
      <c r="K68" s="1096"/>
      <c r="L68" s="1121"/>
      <c r="M68" s="1096"/>
      <c r="N68" s="1122"/>
      <c r="O68" s="1098"/>
      <c r="P68" s="1120"/>
      <c r="Q68" s="1121"/>
      <c r="R68" s="1047"/>
      <c r="S68" s="1099" t="s">
        <v>1111</v>
      </c>
      <c r="T68" s="1100"/>
      <c r="U68" s="1101"/>
      <c r="V68" s="1077"/>
      <c r="W68" s="1018"/>
      <c r="X68" s="1018"/>
      <c r="Y68" s="1018"/>
      <c r="Z68" s="1018"/>
    </row>
    <row r="69" spans="1:26" s="1019" customFormat="1" ht="15.75">
      <c r="A69" s="1090"/>
      <c r="B69" s="1105" t="s">
        <v>1112</v>
      </c>
      <c r="C69" s="1106"/>
      <c r="D69" s="1107"/>
      <c r="E69" s="1204"/>
      <c r="F69" s="1102">
        <f>+IF($P$2=0,$P69,0)</f>
        <v>0</v>
      </c>
      <c r="G69" s="1103">
        <f>+IF($P$2=0,$Q69,0)</f>
        <v>0</v>
      </c>
      <c r="H69" s="1020"/>
      <c r="I69" s="1102">
        <f>+IF(OR($P$2=98,$P$2=42,$P$2=96,$P$2=97),$P69,0)</f>
        <v>0</v>
      </c>
      <c r="J69" s="1103">
        <f>+IF(OR($P$2=98,$P$2=42,$P$2=96,$P$2=97),$Q69,0)</f>
        <v>0</v>
      </c>
      <c r="K69" s="1096"/>
      <c r="L69" s="1103">
        <f>+IF($P$2=33,$Q69,0)</f>
        <v>0</v>
      </c>
      <c r="M69" s="1096"/>
      <c r="N69" s="1133">
        <f>+ROUND(+G69+J69+L69,0)</f>
        <v>0</v>
      </c>
      <c r="O69" s="1098"/>
      <c r="P69" s="1102">
        <f>+ROUND(+SUM(OTCHET!E257:E260)+IF(+OR(OTCHET!$F$12=5500,OTCHET!$F$12=5600),+OTCHET!E299,0),0)</f>
        <v>0</v>
      </c>
      <c r="Q69" s="1103">
        <f>+ROUND(+SUM(OTCHET!L257:L260)+IF(+OR(OTCHET!$F$12=5500,OTCHET!$F$12=5600),+OTCHET!L299,0),0)</f>
        <v>0</v>
      </c>
      <c r="R69" s="1047"/>
      <c r="S69" s="1717" t="s">
        <v>1113</v>
      </c>
      <c r="T69" s="1718"/>
      <c r="U69" s="1719"/>
      <c r="V69" s="1077"/>
      <c r="W69" s="1018"/>
      <c r="X69" s="1018"/>
      <c r="Y69" s="1018"/>
      <c r="Z69" s="1018"/>
    </row>
    <row r="70" spans="1:26" s="1019" customFormat="1" ht="15.75">
      <c r="A70" s="1090"/>
      <c r="B70" s="1117" t="s">
        <v>1114</v>
      </c>
      <c r="C70" s="1118"/>
      <c r="D70" s="1119"/>
      <c r="E70" s="1020"/>
      <c r="F70" s="1120">
        <f>+IF($P$2=0,$P70,0)</f>
        <v>0</v>
      </c>
      <c r="G70" s="1121">
        <f>+IF($P$2=0,$Q70,0)</f>
        <v>0</v>
      </c>
      <c r="H70" s="1020"/>
      <c r="I70" s="1120">
        <f>+IF(OR($P$2=98,$P$2=42,$P$2=96,$P$2=97),$P70,0)</f>
        <v>0</v>
      </c>
      <c r="J70" s="1121">
        <f>+IF(OR($P$2=98,$P$2=42,$P$2=96,$P$2=97),$Q70,0)</f>
        <v>0</v>
      </c>
      <c r="K70" s="1096"/>
      <c r="L70" s="1121">
        <f>+IF($P$2=33,$Q70,0)</f>
        <v>0</v>
      </c>
      <c r="M70" s="1096"/>
      <c r="N70" s="1122">
        <f>+ROUND(+G70+J70+L70,0)</f>
        <v>0</v>
      </c>
      <c r="O70" s="1098"/>
      <c r="P70" s="1120">
        <f>+ROUND(+OTCHET!E294,0)</f>
        <v>0</v>
      </c>
      <c r="Q70" s="1121">
        <f>+ROUND(+OTCHET!L294,0)</f>
        <v>0</v>
      </c>
      <c r="R70" s="1047"/>
      <c r="S70" s="1708" t="s">
        <v>1115</v>
      </c>
      <c r="T70" s="1709"/>
      <c r="U70" s="1710"/>
      <c r="V70" s="1077"/>
      <c r="W70" s="1018"/>
      <c r="X70" s="1018"/>
      <c r="Y70" s="1018"/>
      <c r="Z70" s="1018"/>
    </row>
    <row r="71" spans="1:26" s="1019" customFormat="1" ht="15.75">
      <c r="A71" s="1090"/>
      <c r="B71" s="1205" t="s">
        <v>1116</v>
      </c>
      <c r="C71" s="1206"/>
      <c r="D71" s="1207"/>
      <c r="E71" s="1020"/>
      <c r="F71" s="1208">
        <f>+ROUND(+SUM(F69:F70),0)</f>
        <v>0</v>
      </c>
      <c r="G71" s="1209">
        <f>+ROUND(+SUM(G69:G70),0)</f>
        <v>0</v>
      </c>
      <c r="H71" s="1020"/>
      <c r="I71" s="1208">
        <f>+ROUND(+SUM(I69:I70),0)</f>
        <v>0</v>
      </c>
      <c r="J71" s="1209">
        <f>+ROUND(+SUM(J69:J70),0)</f>
        <v>0</v>
      </c>
      <c r="K71" s="1096"/>
      <c r="L71" s="1209">
        <f>+ROUND(+SUM(L69:L70),0)</f>
        <v>0</v>
      </c>
      <c r="M71" s="1096"/>
      <c r="N71" s="1210">
        <f>+ROUND(+SUM(N69:N70),0)</f>
        <v>0</v>
      </c>
      <c r="O71" s="1098"/>
      <c r="P71" s="1208">
        <f>+ROUND(+SUM(P69:P70),0)</f>
        <v>0</v>
      </c>
      <c r="Q71" s="1209">
        <f>+ROUND(+SUM(Q69:Q70),0)</f>
        <v>0</v>
      </c>
      <c r="R71" s="1047"/>
      <c r="S71" s="1723" t="s">
        <v>1117</v>
      </c>
      <c r="T71" s="1724"/>
      <c r="U71" s="1725"/>
      <c r="V71" s="1077"/>
      <c r="W71" s="1018"/>
      <c r="X71" s="1018"/>
      <c r="Y71" s="1018"/>
      <c r="Z71" s="1018"/>
    </row>
    <row r="72" spans="1:26" s="1019" customFormat="1" ht="15.75">
      <c r="A72" s="1090"/>
      <c r="B72" s="1099" t="s">
        <v>1118</v>
      </c>
      <c r="C72" s="1100"/>
      <c r="D72" s="1101"/>
      <c r="E72" s="1204"/>
      <c r="F72" s="1120"/>
      <c r="G72" s="1121"/>
      <c r="H72" s="1020"/>
      <c r="I72" s="1120"/>
      <c r="J72" s="1121"/>
      <c r="K72" s="1096"/>
      <c r="L72" s="1121"/>
      <c r="M72" s="1096"/>
      <c r="N72" s="1122"/>
      <c r="O72" s="1098"/>
      <c r="P72" s="1120"/>
      <c r="Q72" s="1121"/>
      <c r="R72" s="1047"/>
      <c r="S72" s="1099" t="s">
        <v>1118</v>
      </c>
      <c r="T72" s="1100"/>
      <c r="U72" s="1101"/>
      <c r="V72" s="1077"/>
      <c r="W72" s="1018"/>
      <c r="X72" s="1018"/>
      <c r="Y72" s="1018"/>
      <c r="Z72" s="1018"/>
    </row>
    <row r="73" spans="1:26" s="1019" customFormat="1" ht="15.75">
      <c r="A73" s="1090"/>
      <c r="B73" s="1105" t="s">
        <v>1119</v>
      </c>
      <c r="C73" s="1106"/>
      <c r="D73" s="1107"/>
      <c r="E73" s="1204"/>
      <c r="F73" s="1102">
        <f>+IF($P$2=0,$P73,0)</f>
        <v>0</v>
      </c>
      <c r="G73" s="1103">
        <f>+IF($P$2=0,$Q73,0)</f>
        <v>0</v>
      </c>
      <c r="H73" s="1020"/>
      <c r="I73" s="1102">
        <f>+IF(OR($P$2=98,$P$2=42,$P$2=96,$P$2=97),$P73,0)</f>
        <v>0</v>
      </c>
      <c r="J73" s="1103">
        <f>+IF(OR($P$2=98,$P$2=42,$P$2=96,$P$2=97),$Q73,0)</f>
        <v>0</v>
      </c>
      <c r="K73" s="1096"/>
      <c r="L73" s="1103">
        <f>+IF($P$2=33,$Q73,0)</f>
        <v>0</v>
      </c>
      <c r="M73" s="1096"/>
      <c r="N73" s="1133">
        <f>+ROUND(+G73+J73+L73,0)</f>
        <v>0</v>
      </c>
      <c r="O73" s="1098"/>
      <c r="P73" s="1102">
        <f>+ROUND(+OTCHET!E250+OTCHET!E267+OTCHET!E271+OTCHET!E272+OTCHET!E275,0)</f>
        <v>0</v>
      </c>
      <c r="Q73" s="1103">
        <f>+ROUND(+OTCHET!L250+OTCHET!L267+OTCHET!L271+OTCHET!L272+OTCHET!L275,0)</f>
        <v>0</v>
      </c>
      <c r="R73" s="1047"/>
      <c r="S73" s="1717" t="s">
        <v>1120</v>
      </c>
      <c r="T73" s="1718"/>
      <c r="U73" s="1719"/>
      <c r="V73" s="1077"/>
      <c r="W73" s="1018"/>
      <c r="X73" s="1018"/>
      <c r="Y73" s="1018"/>
      <c r="Z73" s="1018"/>
    </row>
    <row r="74" spans="1:26" s="1019" customFormat="1" ht="15.75">
      <c r="A74" s="1090"/>
      <c r="B74" s="1117" t="s">
        <v>1121</v>
      </c>
      <c r="C74" s="1118"/>
      <c r="D74" s="1119"/>
      <c r="E74" s="1020"/>
      <c r="F74" s="1120">
        <f>+IF($P$2=0,$P74,0)</f>
        <v>0</v>
      </c>
      <c r="G74" s="1121">
        <f>+IF($P$2=0,$Q74,0)</f>
        <v>0</v>
      </c>
      <c r="H74" s="1020"/>
      <c r="I74" s="1120">
        <f>+IF(OR($P$2=98,$P$2=42,$P$2=96,$P$2=97),$P74,0)</f>
        <v>0</v>
      </c>
      <c r="J74" s="1121">
        <f>+IF(OR($P$2=98,$P$2=42,$P$2=96,$P$2=97),$Q74,0)</f>
        <v>0</v>
      </c>
      <c r="K74" s="1096"/>
      <c r="L74" s="1121">
        <f>+IF($P$2=33,$Q74,0)</f>
        <v>0</v>
      </c>
      <c r="M74" s="1096"/>
      <c r="N74" s="1122">
        <f>+ROUND(+G74+J74+L74,0)</f>
        <v>0</v>
      </c>
      <c r="O74" s="1098"/>
      <c r="P74" s="1120">
        <f>+ROUND(OTCHET!E276+OTCHET!E290-OTCHET!E294,0)</f>
        <v>0</v>
      </c>
      <c r="Q74" s="1121">
        <f>+ROUND(OTCHET!L276+OTCHET!L290-OTCHET!L294,0)</f>
        <v>0</v>
      </c>
      <c r="R74" s="1047"/>
      <c r="S74" s="1708" t="s">
        <v>1122</v>
      </c>
      <c r="T74" s="1709"/>
      <c r="U74" s="1710"/>
      <c r="V74" s="1077"/>
      <c r="W74" s="1018"/>
      <c r="X74" s="1018"/>
      <c r="Y74" s="1018"/>
      <c r="Z74" s="1018"/>
    </row>
    <row r="75" spans="1:26" s="1019" customFormat="1" ht="15.75">
      <c r="A75" s="1090"/>
      <c r="B75" s="1205" t="s">
        <v>1123</v>
      </c>
      <c r="C75" s="1206"/>
      <c r="D75" s="1207"/>
      <c r="E75" s="1020"/>
      <c r="F75" s="1208">
        <f>+ROUND(+SUM(F73:F74),0)</f>
        <v>0</v>
      </c>
      <c r="G75" s="1209">
        <f>+ROUND(+SUM(G73:G74),0)</f>
        <v>0</v>
      </c>
      <c r="H75" s="1020"/>
      <c r="I75" s="1208">
        <f>+ROUND(+SUM(I73:I74),0)</f>
        <v>0</v>
      </c>
      <c r="J75" s="1209">
        <f>+ROUND(+SUM(J73:J74),0)</f>
        <v>0</v>
      </c>
      <c r="K75" s="1096"/>
      <c r="L75" s="1209">
        <f>+ROUND(+SUM(L73:L74),0)</f>
        <v>0</v>
      </c>
      <c r="M75" s="1096"/>
      <c r="N75" s="1210">
        <f>+ROUND(+SUM(N73:N74),0)</f>
        <v>0</v>
      </c>
      <c r="O75" s="1098"/>
      <c r="P75" s="1208">
        <f>+ROUND(+SUM(P73:P74),0)</f>
        <v>0</v>
      </c>
      <c r="Q75" s="1209">
        <f>+ROUND(+SUM(Q73:Q74),0)</f>
        <v>0</v>
      </c>
      <c r="R75" s="1047"/>
      <c r="S75" s="1723" t="s">
        <v>1124</v>
      </c>
      <c r="T75" s="1724"/>
      <c r="U75" s="1725"/>
      <c r="V75" s="1077"/>
      <c r="W75" s="1018"/>
      <c r="X75" s="1018"/>
      <c r="Y75" s="1018"/>
      <c r="Z75" s="1018"/>
    </row>
    <row r="76" spans="1:26" s="1019" customFormat="1" ht="6.75" customHeight="1">
      <c r="A76" s="1090"/>
      <c r="B76" s="1223"/>
      <c r="C76" s="1224"/>
      <c r="D76" s="1225"/>
      <c r="E76" s="1020"/>
      <c r="F76" s="1120"/>
      <c r="G76" s="1121"/>
      <c r="H76" s="1020"/>
      <c r="I76" s="1120"/>
      <c r="J76" s="1121"/>
      <c r="K76" s="1096"/>
      <c r="L76" s="1121"/>
      <c r="M76" s="1096"/>
      <c r="N76" s="1122"/>
      <c r="O76" s="1098"/>
      <c r="P76" s="1120"/>
      <c r="Q76" s="1121"/>
      <c r="R76" s="1047"/>
      <c r="S76" s="1226"/>
      <c r="T76" s="1227"/>
      <c r="U76" s="1228"/>
      <c r="V76" s="1077"/>
      <c r="W76" s="1018"/>
      <c r="X76" s="1018"/>
      <c r="Y76" s="1018"/>
      <c r="Z76" s="1018"/>
    </row>
    <row r="77" spans="1:26" s="1019" customFormat="1" ht="16.5" thickBot="1">
      <c r="A77" s="1090"/>
      <c r="B77" s="1229" t="s">
        <v>1125</v>
      </c>
      <c r="C77" s="1230"/>
      <c r="D77" s="1231"/>
      <c r="E77" s="1020"/>
      <c r="F77" s="1232">
        <f>+ROUND(F56+F63+F67+F71+F75,0)</f>
        <v>0</v>
      </c>
      <c r="G77" s="1233">
        <f>+ROUND(G56+G63+G67+G71+G75,0)</f>
        <v>0</v>
      </c>
      <c r="H77" s="1020"/>
      <c r="I77" s="1232">
        <f>+ROUND(I56+I63+I67+I71+I75,0)</f>
        <v>1239574</v>
      </c>
      <c r="J77" s="1234">
        <f>+ROUND(J56+J63+J67+J71+J75,0)</f>
        <v>539682</v>
      </c>
      <c r="K77" s="1096"/>
      <c r="L77" s="1234">
        <f>+ROUND(L56+L63+L67+L71+L75,0)</f>
        <v>0</v>
      </c>
      <c r="M77" s="1096"/>
      <c r="N77" s="1235">
        <f>+ROUND(N56+N63+N67+N71+N75,0)</f>
        <v>539682</v>
      </c>
      <c r="O77" s="1098"/>
      <c r="P77" s="1232">
        <f>+ROUND(P56+P63+P67+P71+P75,0)</f>
        <v>1239574</v>
      </c>
      <c r="Q77" s="1233">
        <f>+ROUND(Q56+Q63+Q67+Q71+Q75,0)</f>
        <v>539682</v>
      </c>
      <c r="R77" s="1047"/>
      <c r="S77" s="1726" t="s">
        <v>1126</v>
      </c>
      <c r="T77" s="1727"/>
      <c r="U77" s="1728"/>
      <c r="V77" s="1236"/>
      <c r="W77" s="1237"/>
      <c r="X77" s="1238"/>
      <c r="Y77" s="1237"/>
      <c r="Z77" s="1237"/>
    </row>
    <row r="78" spans="1:26" s="1019" customFormat="1" ht="15.75">
      <c r="A78" s="1090"/>
      <c r="B78" s="1091" t="s">
        <v>1127</v>
      </c>
      <c r="C78" s="1092"/>
      <c r="D78" s="1093"/>
      <c r="E78" s="1020"/>
      <c r="F78" s="1102"/>
      <c r="G78" s="1103"/>
      <c r="H78" s="1020"/>
      <c r="I78" s="1102"/>
      <c r="J78" s="1103"/>
      <c r="K78" s="1096"/>
      <c r="L78" s="1103"/>
      <c r="M78" s="1096"/>
      <c r="N78" s="1133"/>
      <c r="O78" s="1098"/>
      <c r="P78" s="1102"/>
      <c r="Q78" s="1103"/>
      <c r="R78" s="1047"/>
      <c r="S78" s="1091" t="s">
        <v>1127</v>
      </c>
      <c r="T78" s="1092"/>
      <c r="U78" s="1093"/>
      <c r="V78" s="1077"/>
      <c r="W78" s="1018"/>
      <c r="X78" s="1018"/>
      <c r="Y78" s="1018"/>
      <c r="Z78" s="1018"/>
    </row>
    <row r="79" spans="1:26" s="1019" customFormat="1" ht="15.75">
      <c r="A79" s="1090"/>
      <c r="B79" s="1105" t="s">
        <v>1128</v>
      </c>
      <c r="C79" s="1106"/>
      <c r="D79" s="1107"/>
      <c r="E79" s="1020"/>
      <c r="F79" s="1108">
        <f>+IF($P$2=0,$P79,0)</f>
        <v>0</v>
      </c>
      <c r="G79" s="1109">
        <f>+IF($P$2=0,$Q79,0)</f>
        <v>0</v>
      </c>
      <c r="H79" s="1020"/>
      <c r="I79" s="1108">
        <f>+IF(OR($P$2=98,$P$2=42,$P$2=96,$P$2=97),$P79,0)</f>
        <v>678749</v>
      </c>
      <c r="J79" s="1109">
        <f>+IF(OR($P$2=98,$P$2=42,$P$2=96,$P$2=97),$Q79,0)</f>
        <v>404746</v>
      </c>
      <c r="K79" s="1096"/>
      <c r="L79" s="1109">
        <f>+IF($P$2=33,$Q79,0)</f>
        <v>0</v>
      </c>
      <c r="M79" s="1096"/>
      <c r="N79" s="1110">
        <f>+ROUND(+G79+J79+L79,0)</f>
        <v>404746</v>
      </c>
      <c r="O79" s="1098"/>
      <c r="P79" s="1108">
        <f>+ROUND(OTCHET!E421,0)</f>
        <v>678749</v>
      </c>
      <c r="Q79" s="1109">
        <f>+ROUND(OTCHET!L421,0)</f>
        <v>404746</v>
      </c>
      <c r="R79" s="1047"/>
      <c r="S79" s="1717" t="s">
        <v>1129</v>
      </c>
      <c r="T79" s="1718"/>
      <c r="U79" s="1719"/>
      <c r="V79" s="1077"/>
      <c r="W79" s="1018"/>
      <c r="X79" s="1018"/>
      <c r="Y79" s="1018"/>
      <c r="Z79" s="1018"/>
    </row>
    <row r="80" spans="1:26" s="1019" customFormat="1" ht="15.75">
      <c r="A80" s="1090"/>
      <c r="B80" s="1117" t="s">
        <v>1130</v>
      </c>
      <c r="C80" s="1118"/>
      <c r="D80" s="1119"/>
      <c r="E80" s="1020"/>
      <c r="F80" s="1120">
        <f>+IF($P$2=0,$P80,0)</f>
        <v>0</v>
      </c>
      <c r="G80" s="1121">
        <f>+IF($P$2=0,$Q80,0)</f>
        <v>0</v>
      </c>
      <c r="H80" s="1020"/>
      <c r="I80" s="1120">
        <f>+IF(OR($P$2=98,$P$2=42,$P$2=96,$P$2=97),$P80,0)</f>
        <v>0</v>
      </c>
      <c r="J80" s="1121">
        <f>+IF(OR($P$2=98,$P$2=42,$P$2=96,$P$2=97),$Q80,0)</f>
        <v>13541</v>
      </c>
      <c r="K80" s="1096"/>
      <c r="L80" s="1121">
        <f>+IF($P$2=33,$Q80,0)</f>
        <v>0</v>
      </c>
      <c r="M80" s="1096"/>
      <c r="N80" s="1122">
        <f>+ROUND(+G80+J80+L80,0)</f>
        <v>13541</v>
      </c>
      <c r="O80" s="1098"/>
      <c r="P80" s="1120">
        <f>+ROUND(OTCHET!E431,0)</f>
        <v>0</v>
      </c>
      <c r="Q80" s="1121">
        <f>+ROUND(OTCHET!L431,0)</f>
        <v>13541</v>
      </c>
      <c r="R80" s="1047"/>
      <c r="S80" s="1708" t="s">
        <v>1131</v>
      </c>
      <c r="T80" s="1709"/>
      <c r="U80" s="1710"/>
      <c r="V80" s="1077"/>
      <c r="W80" s="1018"/>
      <c r="X80" s="1018"/>
      <c r="Y80" s="1018"/>
      <c r="Z80" s="1018"/>
    </row>
    <row r="81" spans="1:26" s="1019" customFormat="1" ht="16.5" thickBot="1">
      <c r="A81" s="1090"/>
      <c r="B81" s="1239" t="s">
        <v>1132</v>
      </c>
      <c r="C81" s="1240"/>
      <c r="D81" s="1241"/>
      <c r="E81" s="1020"/>
      <c r="F81" s="1242">
        <f>+ROUND(F79+F80,0)</f>
        <v>0</v>
      </c>
      <c r="G81" s="1243">
        <f>+ROUND(G79+G80,0)</f>
        <v>0</v>
      </c>
      <c r="H81" s="1020"/>
      <c r="I81" s="1242">
        <f>+ROUND(I79+I80,0)</f>
        <v>678749</v>
      </c>
      <c r="J81" s="1243">
        <f>+ROUND(J79+J80,0)</f>
        <v>418287</v>
      </c>
      <c r="K81" s="1096"/>
      <c r="L81" s="1243">
        <f>+ROUND(L79+L80,0)</f>
        <v>0</v>
      </c>
      <c r="M81" s="1096"/>
      <c r="N81" s="1244">
        <f>+ROUND(N79+N80,0)</f>
        <v>418287</v>
      </c>
      <c r="O81" s="1098"/>
      <c r="P81" s="1242">
        <f>+ROUND(P79+P80,0)</f>
        <v>678749</v>
      </c>
      <c r="Q81" s="1243">
        <f>+ROUND(Q79+Q80,0)</f>
        <v>418287</v>
      </c>
      <c r="R81" s="1047"/>
      <c r="S81" s="1714" t="s">
        <v>1133</v>
      </c>
      <c r="T81" s="1715"/>
      <c r="U81" s="1716"/>
      <c r="V81" s="1236"/>
      <c r="W81" s="1237"/>
      <c r="X81" s="1238"/>
      <c r="Y81" s="1237"/>
      <c r="Z81" s="1237"/>
    </row>
    <row r="82" spans="1:26" s="1019" customFormat="1" ht="15.75" customHeight="1" thickBot="1">
      <c r="A82" s="1090"/>
      <c r="B82" s="1741">
        <f>+IF(+SUM(F82:N82)=0,0,"Контрола: дефицит/излишък = финансиране с обратен знак (Г. + Д. = 0)")</f>
        <v>0</v>
      </c>
      <c r="C82" s="1742"/>
      <c r="D82" s="1743"/>
      <c r="E82" s="1020"/>
      <c r="F82" s="1245">
        <f>+ROUND(F83,0)+ROUND(F84,0)</f>
        <v>0</v>
      </c>
      <c r="G82" s="1246">
        <f>+ROUND(G83,0)+ROUND(G84,0)</f>
        <v>0</v>
      </c>
      <c r="H82" s="1020"/>
      <c r="I82" s="1245">
        <f>+ROUND(I83,0)+ROUND(I84,0)</f>
        <v>0</v>
      </c>
      <c r="J82" s="1246">
        <f>+ROUND(J83,0)+ROUND(J84,0)</f>
        <v>0</v>
      </c>
      <c r="K82" s="1020"/>
      <c r="L82" s="1246">
        <f>+ROUND(L83,0)+ROUND(L84,0)</f>
        <v>0</v>
      </c>
      <c r="M82" s="1020"/>
      <c r="N82" s="1247">
        <f>+ROUND(N83,0)+ROUND(N84,0)</f>
        <v>0</v>
      </c>
      <c r="O82" s="1248"/>
      <c r="P82" s="1245">
        <f>+ROUND(P83,0)+ROUND(P84,0)</f>
        <v>0</v>
      </c>
      <c r="Q82" s="1246">
        <f>+ROUND(Q83,0)+ROUND(Q84,0)</f>
        <v>0</v>
      </c>
      <c r="R82" s="1047"/>
      <c r="S82" s="1249"/>
      <c r="T82" s="1250"/>
      <c r="U82" s="1251"/>
      <c r="V82" s="1077"/>
      <c r="W82" s="1018"/>
      <c r="X82" s="1018"/>
      <c r="Y82" s="1018"/>
      <c r="Z82" s="1018"/>
    </row>
    <row r="83" spans="1:26" s="1019" customFormat="1" ht="19.5" thickTop="1">
      <c r="A83" s="1090"/>
      <c r="B83" s="1252" t="s">
        <v>1134</v>
      </c>
      <c r="C83" s="1253"/>
      <c r="D83" s="1254"/>
      <c r="E83" s="1020"/>
      <c r="F83" s="1255">
        <f>+ROUND(F48,0)-ROUND(F77,0)+ROUND(F81,0)</f>
        <v>0</v>
      </c>
      <c r="G83" s="1256">
        <f>+ROUND(G48,0)-ROUND(G77,0)+ROUND(G81,0)</f>
        <v>0</v>
      </c>
      <c r="H83" s="1020"/>
      <c r="I83" s="1255">
        <f>+ROUND(I48,0)-ROUND(I77,0)+ROUND(I81,0)</f>
        <v>-560825</v>
      </c>
      <c r="J83" s="1256">
        <f>+ROUND(J48,0)-ROUND(J77,0)+ROUND(J81,0)</f>
        <v>-121395</v>
      </c>
      <c r="K83" s="1096"/>
      <c r="L83" s="1256">
        <f>+ROUND(L48,0)-ROUND(L77,0)+ROUND(L81,0)</f>
        <v>0</v>
      </c>
      <c r="M83" s="1096"/>
      <c r="N83" s="1257">
        <f>+ROUND(N48,0)-ROUND(N77,0)+ROUND(N81,0)</f>
        <v>-121395</v>
      </c>
      <c r="O83" s="1258"/>
      <c r="P83" s="1255">
        <f>+ROUND(P48,0)-ROUND(P77,0)+ROUND(P81,0)</f>
        <v>-560825</v>
      </c>
      <c r="Q83" s="1256">
        <f>+ROUND(Q48,0)-ROUND(Q77,0)+ROUND(Q81,0)</f>
        <v>-121395</v>
      </c>
      <c r="R83" s="1047"/>
      <c r="S83" s="1252" t="s">
        <v>1134</v>
      </c>
      <c r="T83" s="1253"/>
      <c r="U83" s="1254"/>
      <c r="V83" s="1236"/>
      <c r="W83" s="1237"/>
      <c r="X83" s="1238"/>
      <c r="Y83" s="1237"/>
      <c r="Z83" s="1237"/>
    </row>
    <row r="84" spans="1:26" s="1019" customFormat="1" ht="19.5" thickBot="1">
      <c r="A84" s="1090"/>
      <c r="B84" s="1259" t="s">
        <v>1135</v>
      </c>
      <c r="C84" s="1260"/>
      <c r="D84" s="1261"/>
      <c r="E84" s="1262"/>
      <c r="F84" s="1263">
        <f>+ROUND(F101,0)+ROUND(F120,0)+ROUND(F127,0)-ROUND(F132,0)</f>
        <v>0</v>
      </c>
      <c r="G84" s="1264">
        <f>+ROUND(G101,0)+ROUND(G120,0)+ROUND(G127,0)-ROUND(G132,0)</f>
        <v>0</v>
      </c>
      <c r="H84" s="1020"/>
      <c r="I84" s="1263">
        <f>+ROUND(I101,0)+ROUND(I120,0)+ROUND(I127,0)-ROUND(I132,0)</f>
        <v>560825</v>
      </c>
      <c r="J84" s="1264">
        <f>+ROUND(J101,0)+ROUND(J120,0)+ROUND(J127,0)-ROUND(J132,0)</f>
        <v>121395</v>
      </c>
      <c r="K84" s="1096"/>
      <c r="L84" s="1264">
        <f>+ROUND(L101,0)+ROUND(L120,0)+ROUND(L127,0)-ROUND(L132,0)</f>
        <v>0</v>
      </c>
      <c r="M84" s="1096"/>
      <c r="N84" s="1265">
        <f>+ROUND(N101,0)+ROUND(N120,0)+ROUND(N127,0)-ROUND(N132,0)</f>
        <v>121395</v>
      </c>
      <c r="O84" s="1258"/>
      <c r="P84" s="1263">
        <f>+ROUND(P101,0)+ROUND(P120,0)+ROUND(P127,0)-ROUND(P132,0)</f>
        <v>560825</v>
      </c>
      <c r="Q84" s="1264">
        <f>+ROUND(Q101,0)+ROUND(Q120,0)+ROUND(Q127,0)-ROUND(Q132,0)</f>
        <v>121395</v>
      </c>
      <c r="R84" s="1047"/>
      <c r="S84" s="1259" t="s">
        <v>1135</v>
      </c>
      <c r="T84" s="1260"/>
      <c r="U84" s="1261"/>
      <c r="V84" s="1236"/>
      <c r="W84" s="1237"/>
      <c r="X84" s="1238"/>
      <c r="Y84" s="1237"/>
      <c r="Z84" s="1237"/>
    </row>
    <row r="85" spans="1:26" s="1019" customFormat="1" ht="16.5" thickTop="1">
      <c r="A85" s="1090"/>
      <c r="B85" s="1091" t="s">
        <v>1136</v>
      </c>
      <c r="C85" s="1092"/>
      <c r="D85" s="1093"/>
      <c r="E85" s="1020"/>
      <c r="F85" s="1094"/>
      <c r="G85" s="1095"/>
      <c r="H85" s="1020"/>
      <c r="I85" s="1094"/>
      <c r="J85" s="1095"/>
      <c r="K85" s="1096"/>
      <c r="L85" s="1095"/>
      <c r="M85" s="1096"/>
      <c r="N85" s="1129"/>
      <c r="O85" s="1098"/>
      <c r="P85" s="1094"/>
      <c r="Q85" s="1095"/>
      <c r="R85" s="1047"/>
      <c r="S85" s="1091" t="s">
        <v>1136</v>
      </c>
      <c r="T85" s="1092"/>
      <c r="U85" s="1093"/>
      <c r="V85" s="1077"/>
      <c r="W85" s="1018"/>
      <c r="X85" s="1018"/>
      <c r="Y85" s="1018"/>
      <c r="Z85" s="1018"/>
    </row>
    <row r="86" spans="1:26" s="1019" customFormat="1" ht="15.75">
      <c r="A86" s="1090"/>
      <c r="B86" s="1266" t="s">
        <v>1137</v>
      </c>
      <c r="C86" s="1267"/>
      <c r="D86" s="1268"/>
      <c r="E86" s="1020"/>
      <c r="F86" s="1108"/>
      <c r="G86" s="1109"/>
      <c r="H86" s="1020"/>
      <c r="I86" s="1108"/>
      <c r="J86" s="1109"/>
      <c r="K86" s="1096"/>
      <c r="L86" s="1109"/>
      <c r="M86" s="1096"/>
      <c r="N86" s="1110"/>
      <c r="O86" s="1098"/>
      <c r="P86" s="1108"/>
      <c r="Q86" s="1109"/>
      <c r="R86" s="1047"/>
      <c r="S86" s="1266" t="s">
        <v>1137</v>
      </c>
      <c r="T86" s="1267"/>
      <c r="U86" s="1268"/>
      <c r="V86" s="1077"/>
      <c r="W86" s="1018"/>
      <c r="X86" s="1018"/>
      <c r="Y86" s="1018"/>
      <c r="Z86" s="1018"/>
    </row>
    <row r="87" spans="1:26" s="1019" customFormat="1" ht="15.75">
      <c r="A87" s="1090"/>
      <c r="B87" s="1111" t="s">
        <v>1138</v>
      </c>
      <c r="C87" s="1112"/>
      <c r="D87" s="1113"/>
      <c r="E87" s="1020"/>
      <c r="F87" s="1114">
        <f>+IF($P$2=0,$P87,0)</f>
        <v>0</v>
      </c>
      <c r="G87" s="1115">
        <f>+IF($P$2=0,$Q87,0)</f>
        <v>0</v>
      </c>
      <c r="H87" s="1020"/>
      <c r="I87" s="1114">
        <f>+IF(OR($P$2=98,$P$2=42,$P$2=96,$P$2=97),$P87,0)</f>
        <v>0</v>
      </c>
      <c r="J87" s="1115">
        <f>+IF(OR($P$2=98,$P$2=42,$P$2=96,$P$2=97),$Q87,0)</f>
        <v>0</v>
      </c>
      <c r="K87" s="1096"/>
      <c r="L87" s="1115">
        <f>+IF($P$2=33,$Q87,0)</f>
        <v>0</v>
      </c>
      <c r="M87" s="1096"/>
      <c r="N87" s="1116">
        <f>+ROUND(+G87+J87+L87,0)</f>
        <v>0</v>
      </c>
      <c r="O87" s="1098"/>
      <c r="P87" s="1114">
        <f>+ROUND(+OTCHET!E464+OTCHET!E465,0)</f>
        <v>0</v>
      </c>
      <c r="Q87" s="1115">
        <f>+ROUND(+OTCHET!L464+OTCHET!L465,0)</f>
        <v>0</v>
      </c>
      <c r="R87" s="1047"/>
      <c r="S87" s="1717" t="s">
        <v>1139</v>
      </c>
      <c r="T87" s="1718"/>
      <c r="U87" s="1719"/>
      <c r="V87" s="1077"/>
      <c r="W87" s="1018"/>
      <c r="X87" s="1018"/>
      <c r="Y87" s="1018"/>
      <c r="Z87" s="1018"/>
    </row>
    <row r="88" spans="1:26" s="1019" customFormat="1" ht="15.75">
      <c r="A88" s="1090"/>
      <c r="B88" s="1117" t="s">
        <v>1140</v>
      </c>
      <c r="C88" s="1118"/>
      <c r="D88" s="1119"/>
      <c r="E88" s="1020"/>
      <c r="F88" s="1120">
        <f>+IF($P$2=0,$P88,0)</f>
        <v>0</v>
      </c>
      <c r="G88" s="1121">
        <f>+IF($P$2=0,$Q88,0)</f>
        <v>0</v>
      </c>
      <c r="H88" s="1020"/>
      <c r="I88" s="1120">
        <f>+IF(OR($P$2=98,$P$2=42,$P$2=96,$P$2=97),$P88,0)</f>
        <v>0</v>
      </c>
      <c r="J88" s="1121">
        <f>+IF(OR($P$2=98,$P$2=42,$P$2=96,$P$2=97),$Q88,0)</f>
        <v>0</v>
      </c>
      <c r="K88" s="1096"/>
      <c r="L88" s="1121">
        <f>+IF($P$2=33,$Q88,0)</f>
        <v>0</v>
      </c>
      <c r="M88" s="1096"/>
      <c r="N88" s="1122">
        <f>+ROUND(+G88+J88+L88,0)</f>
        <v>0</v>
      </c>
      <c r="O88" s="1098"/>
      <c r="P88" s="1120">
        <f>+ROUND(OTCHET!E466+OTCHET!E537,0)</f>
        <v>0</v>
      </c>
      <c r="Q88" s="1121">
        <f>+ROUND(OTCHET!L466+OTCHET!L537,0)</f>
        <v>0</v>
      </c>
      <c r="R88" s="1047"/>
      <c r="S88" s="1708" t="s">
        <v>1141</v>
      </c>
      <c r="T88" s="1709"/>
      <c r="U88" s="1710"/>
      <c r="V88" s="1077"/>
      <c r="W88" s="1018"/>
      <c r="X88" s="1018"/>
      <c r="Y88" s="1018"/>
      <c r="Z88" s="1018"/>
    </row>
    <row r="89" spans="1:26" s="1019" customFormat="1" ht="15.75">
      <c r="A89" s="1090"/>
      <c r="B89" s="1123" t="s">
        <v>1142</v>
      </c>
      <c r="C89" s="1124"/>
      <c r="D89" s="1125"/>
      <c r="E89" s="1020"/>
      <c r="F89" s="1126">
        <f>+ROUND(+SUM(F87:F88),0)</f>
        <v>0</v>
      </c>
      <c r="G89" s="1127">
        <f>+ROUND(+SUM(G87:G88),0)</f>
        <v>0</v>
      </c>
      <c r="H89" s="1020"/>
      <c r="I89" s="1126">
        <f>+ROUND(+SUM(I87:I88),0)</f>
        <v>0</v>
      </c>
      <c r="J89" s="1127">
        <f>+ROUND(+SUM(J87:J88),0)</f>
        <v>0</v>
      </c>
      <c r="K89" s="1096"/>
      <c r="L89" s="1127">
        <f>+ROUND(+SUM(L87:L88),0)</f>
        <v>0</v>
      </c>
      <c r="M89" s="1096"/>
      <c r="N89" s="1128">
        <f>+ROUND(+SUM(N87:N88),0)</f>
        <v>0</v>
      </c>
      <c r="O89" s="1098"/>
      <c r="P89" s="1126">
        <f>+ROUND(+SUM(P87:P88),0)</f>
        <v>0</v>
      </c>
      <c r="Q89" s="1127">
        <f>+ROUND(+SUM(Q87:Q88),0)</f>
        <v>0</v>
      </c>
      <c r="R89" s="1047"/>
      <c r="S89" s="1723" t="s">
        <v>1143</v>
      </c>
      <c r="T89" s="1724"/>
      <c r="U89" s="1725"/>
      <c r="V89" s="1077"/>
      <c r="W89" s="1018"/>
      <c r="X89" s="1018"/>
      <c r="Y89" s="1018"/>
      <c r="Z89" s="1018"/>
    </row>
    <row r="90" spans="1:26" s="1019" customFormat="1" ht="15.75">
      <c r="A90" s="1090"/>
      <c r="B90" s="1099" t="s">
        <v>1144</v>
      </c>
      <c r="C90" s="1100"/>
      <c r="D90" s="1101"/>
      <c r="E90" s="1020"/>
      <c r="F90" s="1094"/>
      <c r="G90" s="1095"/>
      <c r="H90" s="1020"/>
      <c r="I90" s="1094"/>
      <c r="J90" s="1095"/>
      <c r="K90" s="1096"/>
      <c r="L90" s="1095"/>
      <c r="M90" s="1096"/>
      <c r="N90" s="1129"/>
      <c r="O90" s="1098"/>
      <c r="P90" s="1094"/>
      <c r="Q90" s="1095"/>
      <c r="R90" s="1047"/>
      <c r="S90" s="1099" t="s">
        <v>1144</v>
      </c>
      <c r="T90" s="1100"/>
      <c r="U90" s="1101"/>
      <c r="V90" s="1077"/>
      <c r="W90" s="1018"/>
      <c r="X90" s="1018"/>
      <c r="Y90" s="1018"/>
      <c r="Z90" s="1018"/>
    </row>
    <row r="91" spans="1:26" s="1019" customFormat="1" ht="15.75">
      <c r="A91" s="1090"/>
      <c r="B91" s="1105" t="s">
        <v>1145</v>
      </c>
      <c r="C91" s="1106"/>
      <c r="D91" s="1107"/>
      <c r="E91" s="1020"/>
      <c r="F91" s="1108">
        <f>+IF($P$2=0,$P91,0)</f>
        <v>0</v>
      </c>
      <c r="G91" s="1109">
        <f>+IF($P$2=0,$Q91,0)</f>
        <v>0</v>
      </c>
      <c r="H91" s="1020"/>
      <c r="I91" s="1108">
        <f>+IF(OR($P$2=98,$P$2=42,$P$2=96,$P$2=97),$P91,0)</f>
        <v>0</v>
      </c>
      <c r="J91" s="1109">
        <f>+IF(OR($P$2=98,$P$2=42,$P$2=96,$P$2=97),$Q91,0)</f>
        <v>0</v>
      </c>
      <c r="K91" s="1096"/>
      <c r="L91" s="1109">
        <f>+IF($P$2=33,$Q91,0)</f>
        <v>0</v>
      </c>
      <c r="M91" s="1096"/>
      <c r="N91" s="1110">
        <f>+ROUND(+G91+J91+L91,0)</f>
        <v>0</v>
      </c>
      <c r="O91" s="1098"/>
      <c r="P91" s="1108">
        <f>+ROUND(OTCHET!E468+OTCHET!E471+OTCHET!E481,0)</f>
        <v>0</v>
      </c>
      <c r="Q91" s="1109">
        <f>+ROUND(OTCHET!L468+OTCHET!L471+OTCHET!L481,0)</f>
        <v>0</v>
      </c>
      <c r="R91" s="1047"/>
      <c r="S91" s="1717" t="s">
        <v>1146</v>
      </c>
      <c r="T91" s="1718"/>
      <c r="U91" s="1719"/>
      <c r="V91" s="1077"/>
      <c r="W91" s="1018"/>
      <c r="X91" s="1018"/>
      <c r="Y91" s="1018"/>
      <c r="Z91" s="1018"/>
    </row>
    <row r="92" spans="1:26" s="1019" customFormat="1" ht="15.75">
      <c r="A92" s="1090"/>
      <c r="B92" s="1111" t="s">
        <v>1147</v>
      </c>
      <c r="C92" s="1112"/>
      <c r="D92" s="1113"/>
      <c r="E92" s="1020"/>
      <c r="F92" s="1120">
        <f>+IF($P$2=0,$P92,0)</f>
        <v>0</v>
      </c>
      <c r="G92" s="1121">
        <f>+IF($P$2=0,$Q92,0)</f>
        <v>0</v>
      </c>
      <c r="H92" s="1020"/>
      <c r="I92" s="1120">
        <f>+IF(OR($P$2=98,$P$2=42,$P$2=96,$P$2=97),$P92,0)</f>
        <v>0</v>
      </c>
      <c r="J92" s="1121">
        <f>+IF(OR($P$2=98,$P$2=42,$P$2=96,$P$2=97),$Q92,0)</f>
        <v>0</v>
      </c>
      <c r="K92" s="1096"/>
      <c r="L92" s="1121">
        <f>+IF($P$2=33,$Q92,0)</f>
        <v>0</v>
      </c>
      <c r="M92" s="1096"/>
      <c r="N92" s="1122">
        <f>+ROUND(+G92+J92+L92,0)</f>
        <v>0</v>
      </c>
      <c r="O92" s="1098"/>
      <c r="P92" s="1120">
        <f>+ROUND(OTCHET!E469+OTCHET!E472+OTCHET!E482+OTCHET!E504+IF(+OTCHET!E496&gt;0,+OTCHET!E496,0),0)</f>
        <v>0</v>
      </c>
      <c r="Q92" s="1121">
        <f>+ROUND(OTCHET!L469+OTCHET!L472+OTCHET!L482+OTCHET!L504+IF(+OTCHET!L496&gt;0,+OTCHET!L496,0),0)</f>
        <v>0</v>
      </c>
      <c r="R92" s="1047"/>
      <c r="S92" s="1708" t="s">
        <v>1148</v>
      </c>
      <c r="T92" s="1709"/>
      <c r="U92" s="1710"/>
      <c r="V92" s="1077"/>
      <c r="W92" s="1018"/>
      <c r="X92" s="1018"/>
      <c r="Y92" s="1018"/>
      <c r="Z92" s="1018"/>
    </row>
    <row r="93" spans="1:26" s="1019" customFormat="1" ht="15.75">
      <c r="A93" s="1090"/>
      <c r="B93" s="1111" t="s">
        <v>1149</v>
      </c>
      <c r="C93" s="1112"/>
      <c r="D93" s="1113"/>
      <c r="E93" s="1020"/>
      <c r="F93" s="1114">
        <f>+IF($P$2=0,$P93,0)</f>
        <v>0</v>
      </c>
      <c r="G93" s="1115">
        <f>+IF($P$2=0,$Q93,0)</f>
        <v>0</v>
      </c>
      <c r="H93" s="1020"/>
      <c r="I93" s="1114">
        <f>+IF(OR($P$2=98,$P$2=42,$P$2=96,$P$2=97),$P93,0)</f>
        <v>0</v>
      </c>
      <c r="J93" s="1115">
        <f>+IF(OR($P$2=98,$P$2=42,$P$2=96,$P$2=97),$Q93,0)</f>
        <v>0</v>
      </c>
      <c r="K93" s="1096"/>
      <c r="L93" s="1115">
        <f>+IF($P$2=33,$Q93,0)</f>
        <v>0</v>
      </c>
      <c r="M93" s="1096"/>
      <c r="N93" s="1116">
        <f>+ROUND(+G93+J93+L93,0)</f>
        <v>0</v>
      </c>
      <c r="O93" s="1098"/>
      <c r="P93" s="1114">
        <f>+ROUND(+SUM(OTCHET!E474:E476),0)</f>
        <v>0</v>
      </c>
      <c r="Q93" s="1115">
        <f>+ROUND(+SUM(OTCHET!L474:L476),0)</f>
        <v>0</v>
      </c>
      <c r="R93" s="1047"/>
      <c r="S93" s="1708" t="s">
        <v>1150</v>
      </c>
      <c r="T93" s="1709"/>
      <c r="U93" s="1710"/>
      <c r="V93" s="1077"/>
      <c r="W93" s="1018"/>
      <c r="X93" s="1018"/>
      <c r="Y93" s="1018"/>
      <c r="Z93" s="1018"/>
    </row>
    <row r="94" spans="1:26" s="1019" customFormat="1" ht="15.75">
      <c r="A94" s="1090"/>
      <c r="B94" s="1269" t="s">
        <v>1151</v>
      </c>
      <c r="C94" s="1270"/>
      <c r="D94" s="1271"/>
      <c r="E94" s="1020"/>
      <c r="F94" s="1102">
        <f>+IF($P$2=0,$P94,0)</f>
        <v>0</v>
      </c>
      <c r="G94" s="1103">
        <f>+IF($P$2=0,$Q94,0)</f>
        <v>0</v>
      </c>
      <c r="H94" s="1020"/>
      <c r="I94" s="1102">
        <f>+IF(OR($P$2=98,$P$2=42,$P$2=96,$P$2=97),$P94,0)</f>
        <v>0</v>
      </c>
      <c r="J94" s="1103">
        <f>+IF(OR($P$2=98,$P$2=42,$P$2=96,$P$2=97),$Q94,0)</f>
        <v>0</v>
      </c>
      <c r="K94" s="1096"/>
      <c r="L94" s="1103">
        <f>+IF($P$2=33,$Q94,0)</f>
        <v>0</v>
      </c>
      <c r="M94" s="1096"/>
      <c r="N94" s="1133">
        <f>+ROUND(+G94+J94+L94,0)</f>
        <v>0</v>
      </c>
      <c r="O94" s="1098"/>
      <c r="P94" s="1102">
        <f>+ROUND(+SUM(OTCHET!E477:E478),0)</f>
        <v>0</v>
      </c>
      <c r="Q94" s="1103">
        <f>+ROUND(+SUM(OTCHET!L477:L478),0)</f>
        <v>0</v>
      </c>
      <c r="R94" s="1047"/>
      <c r="S94" s="1738" t="s">
        <v>1152</v>
      </c>
      <c r="T94" s="1739"/>
      <c r="U94" s="1740"/>
      <c r="V94" s="1077"/>
      <c r="W94" s="1018"/>
      <c r="X94" s="1018"/>
      <c r="Y94" s="1018"/>
      <c r="Z94" s="1018"/>
    </row>
    <row r="95" spans="1:26" s="1019" customFormat="1" ht="15.75">
      <c r="A95" s="1090"/>
      <c r="B95" s="1123" t="s">
        <v>1153</v>
      </c>
      <c r="C95" s="1124"/>
      <c r="D95" s="1125"/>
      <c r="E95" s="1020"/>
      <c r="F95" s="1126">
        <f>+ROUND(+SUM(F91:F94),0)</f>
        <v>0</v>
      </c>
      <c r="G95" s="1127">
        <f>+ROUND(+SUM(G91:G94),0)</f>
        <v>0</v>
      </c>
      <c r="H95" s="1020"/>
      <c r="I95" s="1126">
        <f>+ROUND(+SUM(I91:I94),0)</f>
        <v>0</v>
      </c>
      <c r="J95" s="1127">
        <f>+ROUND(+SUM(J91:J94),0)</f>
        <v>0</v>
      </c>
      <c r="K95" s="1096"/>
      <c r="L95" s="1127">
        <f>+ROUND(+SUM(L91:L94),0)</f>
        <v>0</v>
      </c>
      <c r="M95" s="1096"/>
      <c r="N95" s="1128">
        <f>+ROUND(+SUM(N91:N94),0)</f>
        <v>0</v>
      </c>
      <c r="O95" s="1098"/>
      <c r="P95" s="1126">
        <f>+ROUND(+SUM(P91:P94),0)</f>
        <v>0</v>
      </c>
      <c r="Q95" s="1127">
        <f>+ROUND(+SUM(Q91:Q94),0)</f>
        <v>0</v>
      </c>
      <c r="R95" s="1047"/>
      <c r="S95" s="1723" t="s">
        <v>1154</v>
      </c>
      <c r="T95" s="1724"/>
      <c r="U95" s="1725"/>
      <c r="V95" s="1077"/>
      <c r="W95" s="1018"/>
      <c r="X95" s="1018"/>
      <c r="Y95" s="1018"/>
      <c r="Z95" s="1018"/>
    </row>
    <row r="96" spans="1:26" s="1019" customFormat="1" ht="15.75">
      <c r="A96" s="1090"/>
      <c r="B96" s="1099" t="s">
        <v>1155</v>
      </c>
      <c r="C96" s="1100"/>
      <c r="D96" s="1101"/>
      <c r="E96" s="1020"/>
      <c r="F96" s="1094"/>
      <c r="G96" s="1095"/>
      <c r="H96" s="1020"/>
      <c r="I96" s="1094"/>
      <c r="J96" s="1095"/>
      <c r="K96" s="1096"/>
      <c r="L96" s="1095"/>
      <c r="M96" s="1096"/>
      <c r="N96" s="1129"/>
      <c r="O96" s="1098"/>
      <c r="P96" s="1094"/>
      <c r="Q96" s="1095"/>
      <c r="R96" s="1047"/>
      <c r="S96" s="1099" t="s">
        <v>1155</v>
      </c>
      <c r="T96" s="1100"/>
      <c r="U96" s="1101"/>
      <c r="V96" s="1077"/>
      <c r="W96" s="1018"/>
      <c r="X96" s="1018"/>
      <c r="Y96" s="1018"/>
      <c r="Z96" s="1018"/>
    </row>
    <row r="97" spans="1:26" s="1019" customFormat="1" ht="15.75">
      <c r="A97" s="1090"/>
      <c r="B97" s="1105" t="s">
        <v>1156</v>
      </c>
      <c r="C97" s="1106"/>
      <c r="D97" s="1107"/>
      <c r="E97" s="1020"/>
      <c r="F97" s="1108">
        <f>+IF($P$2=0,$P97,0)</f>
        <v>0</v>
      </c>
      <c r="G97" s="1109">
        <f>+IF($P$2=0,$Q97,0)</f>
        <v>0</v>
      </c>
      <c r="H97" s="1020"/>
      <c r="I97" s="1108">
        <f>+IF(OR($P$2=98,$P$2=42,$P$2=96,$P$2=97),$P97,0)</f>
        <v>0</v>
      </c>
      <c r="J97" s="1109">
        <f>+IF(OR($P$2=98,$P$2=42,$P$2=96,$P$2=97),$Q97,0)</f>
        <v>0</v>
      </c>
      <c r="K97" s="1096"/>
      <c r="L97" s="1109">
        <f>+IF($P$2=33,$Q97,0)</f>
        <v>0</v>
      </c>
      <c r="M97" s="1096"/>
      <c r="N97" s="1110">
        <f>+ROUND(+G97+J97+L97,0)</f>
        <v>0</v>
      </c>
      <c r="O97" s="1098"/>
      <c r="P97" s="1108">
        <f>+ROUND(OTCHET!E538+OTCHET!E543,0)</f>
        <v>0</v>
      </c>
      <c r="Q97" s="1109">
        <f>+ROUND(OTCHET!L538+OTCHET!L543,0)</f>
        <v>0</v>
      </c>
      <c r="R97" s="1047"/>
      <c r="S97" s="1717" t="s">
        <v>1157</v>
      </c>
      <c r="T97" s="1718"/>
      <c r="U97" s="1719"/>
      <c r="V97" s="1077"/>
      <c r="W97" s="1018"/>
      <c r="X97" s="1018"/>
      <c r="Y97" s="1018"/>
      <c r="Z97" s="1018"/>
    </row>
    <row r="98" spans="1:26" s="1019" customFormat="1" ht="15.75">
      <c r="A98" s="1090"/>
      <c r="B98" s="1117" t="s">
        <v>1158</v>
      </c>
      <c r="C98" s="1118"/>
      <c r="D98" s="1119"/>
      <c r="E98" s="1020"/>
      <c r="F98" s="1120">
        <f>+IF($P$2=0,$P98,0)</f>
        <v>0</v>
      </c>
      <c r="G98" s="1121">
        <f>+IF($P$2=0,$Q98,0)</f>
        <v>0</v>
      </c>
      <c r="H98" s="1020"/>
      <c r="I98" s="1120">
        <f>+IF(OR($P$2=98,$P$2=42,$P$2=96,$P$2=97),$P98,0)</f>
        <v>0</v>
      </c>
      <c r="J98" s="1121">
        <f>+IF(OR($P$2=98,$P$2=42,$P$2=96,$P$2=97),$Q98,0)</f>
        <v>0</v>
      </c>
      <c r="K98" s="1096"/>
      <c r="L98" s="1121">
        <f>+IF($P$2=33,$Q98,0)</f>
        <v>0</v>
      </c>
      <c r="M98" s="1096"/>
      <c r="N98" s="1122">
        <f>+ROUND(+G98+J98+L98,0)</f>
        <v>0</v>
      </c>
      <c r="O98" s="1098"/>
      <c r="P98" s="1120">
        <f>+ROUND(+OTCHET!E479+OTCHET!E560+OTCHET!E562,0)</f>
        <v>0</v>
      </c>
      <c r="Q98" s="1121">
        <f>+ROUND(+OTCHET!L479+OTCHET!L560+OTCHET!L562,0)</f>
        <v>0</v>
      </c>
      <c r="R98" s="1047"/>
      <c r="S98" s="1708" t="s">
        <v>1159</v>
      </c>
      <c r="T98" s="1709"/>
      <c r="U98" s="1710"/>
      <c r="V98" s="1077"/>
      <c r="W98" s="1018"/>
      <c r="X98" s="1018"/>
      <c r="Y98" s="1018"/>
      <c r="Z98" s="1018"/>
    </row>
    <row r="99" spans="1:26" s="1019" customFormat="1" ht="15.75">
      <c r="A99" s="1090"/>
      <c r="B99" s="1123" t="s">
        <v>1160</v>
      </c>
      <c r="C99" s="1124"/>
      <c r="D99" s="1125"/>
      <c r="E99" s="1020"/>
      <c r="F99" s="1126">
        <f>+ROUND(+SUM(F97:F98),0)</f>
        <v>0</v>
      </c>
      <c r="G99" s="1127">
        <f>+ROUND(+SUM(G97:G98),0)</f>
        <v>0</v>
      </c>
      <c r="H99" s="1020"/>
      <c r="I99" s="1126">
        <f>+ROUND(+SUM(I97:I98),0)</f>
        <v>0</v>
      </c>
      <c r="J99" s="1127">
        <f>+ROUND(+SUM(J97:J98),0)</f>
        <v>0</v>
      </c>
      <c r="K99" s="1096"/>
      <c r="L99" s="1127">
        <f>+ROUND(+SUM(L97:L98),0)</f>
        <v>0</v>
      </c>
      <c r="M99" s="1096"/>
      <c r="N99" s="1128">
        <f>+ROUND(+SUM(N97:N98),0)</f>
        <v>0</v>
      </c>
      <c r="O99" s="1098"/>
      <c r="P99" s="1126">
        <f>+ROUND(+SUM(P97:P98),0)</f>
        <v>0</v>
      </c>
      <c r="Q99" s="1127">
        <f>+ROUND(+SUM(Q97:Q98),0)</f>
        <v>0</v>
      </c>
      <c r="R99" s="1047"/>
      <c r="S99" s="1723" t="s">
        <v>1161</v>
      </c>
      <c r="T99" s="1724"/>
      <c r="U99" s="1725"/>
      <c r="V99" s="1077"/>
      <c r="W99" s="1018"/>
      <c r="X99" s="1018"/>
      <c r="Y99" s="1018"/>
      <c r="Z99" s="1018"/>
    </row>
    <row r="100" spans="1:26" s="1019" customFormat="1" ht="8.25" customHeight="1">
      <c r="A100" s="1090"/>
      <c r="B100" s="1193"/>
      <c r="C100" s="1131"/>
      <c r="D100" s="1132"/>
      <c r="E100" s="1020"/>
      <c r="F100" s="1108"/>
      <c r="G100" s="1109"/>
      <c r="H100" s="1020"/>
      <c r="I100" s="1108"/>
      <c r="J100" s="1109"/>
      <c r="K100" s="1096"/>
      <c r="L100" s="1109"/>
      <c r="M100" s="1096"/>
      <c r="N100" s="1110"/>
      <c r="O100" s="1098"/>
      <c r="P100" s="1108"/>
      <c r="Q100" s="1109"/>
      <c r="R100" s="1047"/>
      <c r="S100" s="1194"/>
      <c r="T100" s="1195"/>
      <c r="U100" s="1196"/>
      <c r="V100" s="1077"/>
      <c r="W100" s="1018"/>
      <c r="X100" s="1018"/>
      <c r="Y100" s="1018"/>
      <c r="Z100" s="1018"/>
    </row>
    <row r="101" spans="1:26" s="1019" customFormat="1" ht="16.5" thickBot="1">
      <c r="A101" s="1090"/>
      <c r="B101" s="1197" t="s">
        <v>1162</v>
      </c>
      <c r="C101" s="1198"/>
      <c r="D101" s="1199"/>
      <c r="E101" s="1020"/>
      <c r="F101" s="1200">
        <f>+ROUND(F89+F95+F99,0)</f>
        <v>0</v>
      </c>
      <c r="G101" s="1201">
        <f>+ROUND(G89+G95+G99,0)</f>
        <v>0</v>
      </c>
      <c r="H101" s="1020"/>
      <c r="I101" s="1200">
        <f>+ROUND(I89+I95+I99,0)</f>
        <v>0</v>
      </c>
      <c r="J101" s="1201">
        <f>+ROUND(J89+J95+J99,0)</f>
        <v>0</v>
      </c>
      <c r="K101" s="1096"/>
      <c r="L101" s="1201">
        <f>+ROUND(L89+L95+L99,0)</f>
        <v>0</v>
      </c>
      <c r="M101" s="1096"/>
      <c r="N101" s="1202">
        <f>+ROUND(N89+N95+N99,0)</f>
        <v>0</v>
      </c>
      <c r="O101" s="1203"/>
      <c r="P101" s="1200">
        <f>+ROUND(P89+P95+P99,0)</f>
        <v>0</v>
      </c>
      <c r="Q101" s="1201">
        <f>+ROUND(Q89+Q95+Q99,0)</f>
        <v>0</v>
      </c>
      <c r="R101" s="1047"/>
      <c r="S101" s="1735" t="s">
        <v>1163</v>
      </c>
      <c r="T101" s="1736"/>
      <c r="U101" s="1737"/>
      <c r="V101" s="1077"/>
      <c r="W101" s="1018"/>
      <c r="X101" s="1018"/>
      <c r="Y101" s="1018"/>
      <c r="Z101" s="1018"/>
    </row>
    <row r="102" spans="1:26" s="1019" customFormat="1" ht="15.75">
      <c r="A102" s="1090"/>
      <c r="B102" s="1091" t="s">
        <v>1164</v>
      </c>
      <c r="C102" s="1092"/>
      <c r="D102" s="1093"/>
      <c r="E102" s="1020"/>
      <c r="F102" s="1102"/>
      <c r="G102" s="1103"/>
      <c r="H102" s="1020"/>
      <c r="I102" s="1102"/>
      <c r="J102" s="1103"/>
      <c r="K102" s="1096"/>
      <c r="L102" s="1103"/>
      <c r="M102" s="1096"/>
      <c r="N102" s="1133"/>
      <c r="O102" s="1098"/>
      <c r="P102" s="1102"/>
      <c r="Q102" s="1103"/>
      <c r="R102" s="1047"/>
      <c r="S102" s="1272" t="s">
        <v>1164</v>
      </c>
      <c r="T102" s="1273"/>
      <c r="U102" s="1274"/>
      <c r="V102" s="1077"/>
      <c r="W102" s="1018"/>
      <c r="X102" s="1018"/>
      <c r="Y102" s="1018"/>
      <c r="Z102" s="1018"/>
    </row>
    <row r="103" spans="1:26" s="1019" customFormat="1" ht="15.75">
      <c r="A103" s="1090"/>
      <c r="B103" s="1266" t="s">
        <v>1165</v>
      </c>
      <c r="C103" s="1267"/>
      <c r="D103" s="1268"/>
      <c r="E103" s="1020"/>
      <c r="F103" s="1108"/>
      <c r="G103" s="1109"/>
      <c r="H103" s="1020"/>
      <c r="I103" s="1108"/>
      <c r="J103" s="1109"/>
      <c r="K103" s="1096"/>
      <c r="L103" s="1109"/>
      <c r="M103" s="1096"/>
      <c r="N103" s="1110"/>
      <c r="O103" s="1098"/>
      <c r="P103" s="1108"/>
      <c r="Q103" s="1109"/>
      <c r="R103" s="1047"/>
      <c r="S103" s="1275" t="s">
        <v>1165</v>
      </c>
      <c r="T103" s="1276"/>
      <c r="U103" s="1277"/>
      <c r="V103" s="1077"/>
      <c r="W103" s="1018"/>
      <c r="X103" s="1018"/>
      <c r="Y103" s="1018"/>
      <c r="Z103" s="1018"/>
    </row>
    <row r="104" spans="1:26" s="1019" customFormat="1" ht="15.75">
      <c r="A104" s="1090"/>
      <c r="B104" s="1111" t="s">
        <v>1166</v>
      </c>
      <c r="C104" s="1112"/>
      <c r="D104" s="1113"/>
      <c r="E104" s="1020"/>
      <c r="F104" s="1114">
        <f>+IF($P$2=0,$P104,0)</f>
        <v>0</v>
      </c>
      <c r="G104" s="1115">
        <f>+IF($P$2=0,$Q104,0)</f>
        <v>0</v>
      </c>
      <c r="H104" s="1020"/>
      <c r="I104" s="1114">
        <f>+IF(OR($P$2=98,$P$2=42,$P$2=96,$P$2=97),$P104,0)</f>
        <v>0</v>
      </c>
      <c r="J104" s="1115">
        <f>+IF(OR($P$2=98,$P$2=42,$P$2=96,$P$2=97),$Q104,0)</f>
        <v>0</v>
      </c>
      <c r="K104" s="1096"/>
      <c r="L104" s="1115">
        <f>+IF($P$2=33,$Q104,0)</f>
        <v>0</v>
      </c>
      <c r="M104" s="1096"/>
      <c r="N104" s="1116">
        <f>+ROUND(+G104+J104+L104,0)</f>
        <v>0</v>
      </c>
      <c r="O104" s="1098"/>
      <c r="P104" s="1114">
        <f>+ROUND(OTCHET!E500+OTCHET!E501+OTCHET!E514,0)</f>
        <v>0</v>
      </c>
      <c r="Q104" s="1115">
        <f>+ROUND(OTCHET!L500+OTCHET!L501+OTCHET!L514,0)</f>
        <v>0</v>
      </c>
      <c r="R104" s="1047"/>
      <c r="S104" s="1717" t="s">
        <v>1167</v>
      </c>
      <c r="T104" s="1718"/>
      <c r="U104" s="1719"/>
      <c r="V104" s="1077"/>
      <c r="W104" s="1018"/>
      <c r="X104" s="1018"/>
      <c r="Y104" s="1018"/>
      <c r="Z104" s="1018"/>
    </row>
    <row r="105" spans="1:26" s="1019" customFormat="1" ht="15.75">
      <c r="A105" s="1090"/>
      <c r="B105" s="1117" t="s">
        <v>1168</v>
      </c>
      <c r="C105" s="1118"/>
      <c r="D105" s="1119"/>
      <c r="E105" s="1020"/>
      <c r="F105" s="1120">
        <f>+IF($P$2=0,$P105,0)</f>
        <v>0</v>
      </c>
      <c r="G105" s="1121">
        <f>+IF($P$2=0,$Q105,0)</f>
        <v>0</v>
      </c>
      <c r="H105" s="1020"/>
      <c r="I105" s="1120">
        <f>+IF(OR($P$2=98,$P$2=42,$P$2=96,$P$2=97),$P105,0)</f>
        <v>0</v>
      </c>
      <c r="J105" s="1121">
        <f>+IF(OR($P$2=98,$P$2=42,$P$2=96,$P$2=97),$Q105,0)</f>
        <v>0</v>
      </c>
      <c r="K105" s="1096"/>
      <c r="L105" s="1121">
        <f>+IF($P$2=33,$Q105,0)</f>
        <v>0</v>
      </c>
      <c r="M105" s="1096"/>
      <c r="N105" s="1122">
        <f>+ROUND(+G105+J105+L105,0)</f>
        <v>0</v>
      </c>
      <c r="O105" s="1098"/>
      <c r="P105" s="1120">
        <f>+ROUND(OTCHET!E502+OTCHET!E503+OTCHET!E518,0)</f>
        <v>0</v>
      </c>
      <c r="Q105" s="1121">
        <f>+ROUND(OTCHET!L502+OTCHET!L503+OTCHET!L518,0)</f>
        <v>0</v>
      </c>
      <c r="R105" s="1047"/>
      <c r="S105" s="1708" t="s">
        <v>1169</v>
      </c>
      <c r="T105" s="1709"/>
      <c r="U105" s="1710"/>
      <c r="V105" s="1077"/>
      <c r="W105" s="1018"/>
      <c r="X105" s="1018"/>
      <c r="Y105" s="1018"/>
      <c r="Z105" s="1018"/>
    </row>
    <row r="106" spans="1:26" s="1019" customFormat="1" ht="15.75">
      <c r="A106" s="1090"/>
      <c r="B106" s="1205" t="s">
        <v>1170</v>
      </c>
      <c r="C106" s="1206"/>
      <c r="D106" s="1207"/>
      <c r="E106" s="1020"/>
      <c r="F106" s="1208">
        <f>+ROUND(+SUM(F104:F105),0)</f>
        <v>0</v>
      </c>
      <c r="G106" s="1209">
        <f>+ROUND(+SUM(G104:G105),0)</f>
        <v>0</v>
      </c>
      <c r="H106" s="1020"/>
      <c r="I106" s="1208">
        <f>+ROUND(+SUM(I104:I105),0)</f>
        <v>0</v>
      </c>
      <c r="J106" s="1209">
        <f>+ROUND(+SUM(J104:J105),0)</f>
        <v>0</v>
      </c>
      <c r="K106" s="1096"/>
      <c r="L106" s="1209">
        <f>+ROUND(+SUM(L104:L105),0)</f>
        <v>0</v>
      </c>
      <c r="M106" s="1096"/>
      <c r="N106" s="1210">
        <f>+ROUND(+SUM(N104:N105),0)</f>
        <v>0</v>
      </c>
      <c r="O106" s="1098"/>
      <c r="P106" s="1208">
        <f>+ROUND(+SUM(P104:P105),0)</f>
        <v>0</v>
      </c>
      <c r="Q106" s="1209">
        <f>+ROUND(+SUM(Q104:Q105),0)</f>
        <v>0</v>
      </c>
      <c r="R106" s="1047"/>
      <c r="S106" s="1723" t="s">
        <v>1171</v>
      </c>
      <c r="T106" s="1724"/>
      <c r="U106" s="1725"/>
      <c r="V106" s="1077"/>
      <c r="W106" s="1018"/>
      <c r="X106" s="1018"/>
      <c r="Y106" s="1018"/>
      <c r="Z106" s="1018"/>
    </row>
    <row r="107" spans="1:26" s="1019" customFormat="1" ht="15.75">
      <c r="A107" s="1090"/>
      <c r="B107" s="1099" t="s">
        <v>1172</v>
      </c>
      <c r="C107" s="1100"/>
      <c r="D107" s="1101"/>
      <c r="E107" s="1020"/>
      <c r="F107" s="1094"/>
      <c r="G107" s="1095"/>
      <c r="H107" s="1020"/>
      <c r="I107" s="1094"/>
      <c r="J107" s="1095"/>
      <c r="K107" s="1096"/>
      <c r="L107" s="1095"/>
      <c r="M107" s="1096"/>
      <c r="N107" s="1129"/>
      <c r="O107" s="1098"/>
      <c r="P107" s="1094"/>
      <c r="Q107" s="1095"/>
      <c r="R107" s="1047"/>
      <c r="S107" s="1278" t="s">
        <v>1172</v>
      </c>
      <c r="T107" s="1279"/>
      <c r="U107" s="1280"/>
      <c r="V107" s="1077"/>
      <c r="W107" s="1018"/>
      <c r="X107" s="1018"/>
      <c r="Y107" s="1018"/>
      <c r="Z107" s="1018"/>
    </row>
    <row r="108" spans="1:26" s="1019" customFormat="1" ht="15.75">
      <c r="A108" s="1090"/>
      <c r="B108" s="1105" t="s">
        <v>1173</v>
      </c>
      <c r="C108" s="1106"/>
      <c r="D108" s="1107"/>
      <c r="E108" s="1020"/>
      <c r="F108" s="1108">
        <f>+IF($P$2=0,$P108,0)</f>
        <v>0</v>
      </c>
      <c r="G108" s="1109">
        <f>+IF($P$2=0,$Q108,0)</f>
        <v>0</v>
      </c>
      <c r="H108" s="1020"/>
      <c r="I108" s="1108">
        <f>+IF(OR($P$2=98,$P$2=42,$P$2=96,$P$2=97),$P108,0)</f>
        <v>0</v>
      </c>
      <c r="J108" s="1109">
        <f>+IF(OR($P$2=98,$P$2=42,$P$2=96,$P$2=97),$Q108,0)</f>
        <v>0</v>
      </c>
      <c r="K108" s="1096"/>
      <c r="L108" s="1109">
        <f>+IF($P$2=33,$Q108,0)</f>
        <v>0</v>
      </c>
      <c r="M108" s="1096"/>
      <c r="N108" s="1110">
        <f>+ROUND(+G108+J108+L108,0)</f>
        <v>0</v>
      </c>
      <c r="O108" s="1098"/>
      <c r="P108" s="1108">
        <f>+ROUND(OTCHET!E484+OTCHET!E485+OTCHET!E488+OTCHET!E489+OTCHET!E492+OTCHET!E493+OTCHET!E497+OTCHET!E506+OTCHET!E507+OTCHET!E510+OTCHET!E511,0)</f>
        <v>0</v>
      </c>
      <c r="Q108" s="1109">
        <f>+ROUND(OTCHET!L484+OTCHET!L485+OTCHET!L488+OTCHET!L489+OTCHET!L492+OTCHET!L493+OTCHET!L497+OTCHET!L506+OTCHET!L507+OTCHET!L510+OTCHET!L511,0)</f>
        <v>0</v>
      </c>
      <c r="R108" s="1047"/>
      <c r="S108" s="1729" t="s">
        <v>1174</v>
      </c>
      <c r="T108" s="1730"/>
      <c r="U108" s="1731"/>
      <c r="V108" s="1077"/>
      <c r="W108" s="1018"/>
      <c r="X108" s="1018"/>
      <c r="Y108" s="1018"/>
      <c r="Z108" s="1018"/>
    </row>
    <row r="109" spans="1:26" s="1019" customFormat="1" ht="15.75">
      <c r="A109" s="1090"/>
      <c r="B109" s="1117" t="s">
        <v>1175</v>
      </c>
      <c r="C109" s="1118"/>
      <c r="D109" s="1119"/>
      <c r="E109" s="1020"/>
      <c r="F109" s="1120">
        <f>+IF($P$2=0,$P109,0)</f>
        <v>0</v>
      </c>
      <c r="G109" s="1121">
        <f>+IF($P$2=0,$Q109,0)</f>
        <v>0</v>
      </c>
      <c r="H109" s="1020"/>
      <c r="I109" s="1120">
        <f>+IF(OR($P$2=98,$P$2=42,$P$2=96,$P$2=97),$P109,0)</f>
        <v>0</v>
      </c>
      <c r="J109" s="1121">
        <f>+IF(OR($P$2=98,$P$2=42,$P$2=96,$P$2=97),$Q109,0)</f>
        <v>0</v>
      </c>
      <c r="K109" s="1096"/>
      <c r="L109" s="1121">
        <f>+IF($P$2=33,$Q109,0)</f>
        <v>0</v>
      </c>
      <c r="M109" s="1096"/>
      <c r="N109" s="1122">
        <f>+ROUND(+G109+J109+L109,0)</f>
        <v>0</v>
      </c>
      <c r="O109" s="1098"/>
      <c r="P109" s="1120">
        <f>+ROUND(OTCHET!E486+OTCHET!E487+OTCHET!E490+OTCHET!E491+OTCHET!E494+OTCHET!E495+OTCHET!E498+OTCHET!E508+OTCHET!E509+OTCHET!E512+OTCHET!E513+IF(+OTCHET!E496&lt;0,+OTCHET!E496,0),0)</f>
        <v>0</v>
      </c>
      <c r="Q109" s="1121">
        <f>+ROUND(OTCHET!L486+OTCHET!L487+OTCHET!L490+OTCHET!L491+OTCHET!L494+OTCHET!L495+OTCHET!L498+OTCHET!L508+OTCHET!L509+OTCHET!L512+OTCHET!L513+IF(+OTCHET!L496&lt;0,+OTCHET!L496,0),0)</f>
        <v>0</v>
      </c>
      <c r="R109" s="1047"/>
      <c r="S109" s="1732" t="s">
        <v>1176</v>
      </c>
      <c r="T109" s="1733"/>
      <c r="U109" s="1734"/>
      <c r="V109" s="1077"/>
      <c r="W109" s="1018"/>
      <c r="X109" s="1018"/>
      <c r="Y109" s="1018"/>
      <c r="Z109" s="1018"/>
    </row>
    <row r="110" spans="1:26" s="1019" customFormat="1" ht="15.75">
      <c r="A110" s="1090"/>
      <c r="B110" s="1205" t="s">
        <v>1177</v>
      </c>
      <c r="C110" s="1206"/>
      <c r="D110" s="1207"/>
      <c r="E110" s="1020"/>
      <c r="F110" s="1208">
        <f>+ROUND(+SUM(F108:F109),0)</f>
        <v>0</v>
      </c>
      <c r="G110" s="1209">
        <f>+ROUND(+SUM(G108:G109),0)</f>
        <v>0</v>
      </c>
      <c r="H110" s="1020"/>
      <c r="I110" s="1208">
        <f>+ROUND(+SUM(I108:I109),0)</f>
        <v>0</v>
      </c>
      <c r="J110" s="1209">
        <f>+ROUND(+SUM(J108:J109),0)</f>
        <v>0</v>
      </c>
      <c r="K110" s="1096"/>
      <c r="L110" s="1209">
        <f>+ROUND(+SUM(L108:L109),0)</f>
        <v>0</v>
      </c>
      <c r="M110" s="1096"/>
      <c r="N110" s="1210">
        <f>+ROUND(+SUM(N108:N109),0)</f>
        <v>0</v>
      </c>
      <c r="O110" s="1098"/>
      <c r="P110" s="1208">
        <f>+ROUND(+SUM(P108:P109),0)</f>
        <v>0</v>
      </c>
      <c r="Q110" s="1209">
        <f>+ROUND(+SUM(Q108:Q109),0)</f>
        <v>0</v>
      </c>
      <c r="R110" s="1047"/>
      <c r="S110" s="1723" t="s">
        <v>1178</v>
      </c>
      <c r="T110" s="1724"/>
      <c r="U110" s="1725"/>
      <c r="V110" s="1077"/>
      <c r="W110" s="1018"/>
      <c r="X110" s="1018"/>
      <c r="Y110" s="1018"/>
      <c r="Z110" s="1018"/>
    </row>
    <row r="111" spans="1:26" s="1019" customFormat="1" ht="15.75">
      <c r="A111" s="1090"/>
      <c r="B111" s="1099" t="s">
        <v>1179</v>
      </c>
      <c r="C111" s="1100"/>
      <c r="D111" s="1101"/>
      <c r="E111" s="1020"/>
      <c r="F111" s="1094"/>
      <c r="G111" s="1095"/>
      <c r="H111" s="1020"/>
      <c r="I111" s="1094"/>
      <c r="J111" s="1095"/>
      <c r="K111" s="1096"/>
      <c r="L111" s="1095"/>
      <c r="M111" s="1096"/>
      <c r="N111" s="1129"/>
      <c r="O111" s="1098"/>
      <c r="P111" s="1094"/>
      <c r="Q111" s="1095"/>
      <c r="R111" s="1047"/>
      <c r="S111" s="1278" t="s">
        <v>1179</v>
      </c>
      <c r="T111" s="1279"/>
      <c r="U111" s="1280"/>
      <c r="V111" s="1077"/>
      <c r="W111" s="1018"/>
      <c r="X111" s="1018"/>
      <c r="Y111" s="1018"/>
      <c r="Z111" s="1018"/>
    </row>
    <row r="112" spans="1:26" s="1019" customFormat="1" ht="15.75">
      <c r="A112" s="1090"/>
      <c r="B112" s="1105" t="s">
        <v>1180</v>
      </c>
      <c r="C112" s="1106"/>
      <c r="D112" s="1107"/>
      <c r="E112" s="1020"/>
      <c r="F112" s="1108">
        <f>+IF($P$2=0,$P112,0)</f>
        <v>0</v>
      </c>
      <c r="G112" s="1109">
        <f>+IF($P$2=0,$Q112,0)</f>
        <v>0</v>
      </c>
      <c r="H112" s="1020"/>
      <c r="I112" s="1108">
        <f>+IF(OR($P$2=98,$P$2=42,$P$2=96,$P$2=97),$P112,0)</f>
        <v>0</v>
      </c>
      <c r="J112" s="1109">
        <f>+IF(OR($P$2=98,$P$2=42,$P$2=96,$P$2=97),$Q112,0)</f>
        <v>0</v>
      </c>
      <c r="K112" s="1096"/>
      <c r="L112" s="1109">
        <f>+IF($P$2=33,$Q112,0)</f>
        <v>0</v>
      </c>
      <c r="M112" s="1096"/>
      <c r="N112" s="1110">
        <f>+ROUND(+G112+J112+L112,0)</f>
        <v>0</v>
      </c>
      <c r="O112" s="1098"/>
      <c r="P112" s="1108">
        <f>+ROUND(OTCHET!E549,0)</f>
        <v>0</v>
      </c>
      <c r="Q112" s="1109">
        <f>+ROUND(OTCHET!L549,0)</f>
        <v>0</v>
      </c>
      <c r="R112" s="1047"/>
      <c r="S112" s="1717" t="s">
        <v>1181</v>
      </c>
      <c r="T112" s="1718"/>
      <c r="U112" s="1719"/>
      <c r="V112" s="1077"/>
      <c r="W112" s="1018"/>
      <c r="X112" s="1018"/>
      <c r="Y112" s="1018"/>
      <c r="Z112" s="1018"/>
    </row>
    <row r="113" spans="1:26" s="1019" customFormat="1" ht="15.75">
      <c r="A113" s="1090"/>
      <c r="B113" s="1117" t="s">
        <v>1182</v>
      </c>
      <c r="C113" s="1118"/>
      <c r="D113" s="1119"/>
      <c r="E113" s="1020"/>
      <c r="F113" s="1120">
        <f>+IF($P$2=0,$P113,0)</f>
        <v>0</v>
      </c>
      <c r="G113" s="1121">
        <f>+IF($P$2=0,$Q113,0)</f>
        <v>0</v>
      </c>
      <c r="H113" s="1020"/>
      <c r="I113" s="1120">
        <f>+IF(OR($P$2=98,$P$2=42,$P$2=96,$P$2=97),$P113,0)</f>
        <v>0</v>
      </c>
      <c r="J113" s="1121">
        <f>+IF(OR($P$2=98,$P$2=42,$P$2=96,$P$2=97),$Q113,0)</f>
        <v>0</v>
      </c>
      <c r="K113" s="1096"/>
      <c r="L113" s="1121">
        <f>+IF($P$2=33,$Q113,0)</f>
        <v>0</v>
      </c>
      <c r="M113" s="1096"/>
      <c r="N113" s="1122">
        <f>+ROUND(+G113+J113+L113,0)</f>
        <v>0</v>
      </c>
      <c r="O113" s="1098"/>
      <c r="P113" s="1120">
        <f>+ROUND(OTCHET!E550,0)</f>
        <v>0</v>
      </c>
      <c r="Q113" s="1121">
        <f>+ROUND(OTCHET!L550,0)</f>
        <v>0</v>
      </c>
      <c r="R113" s="1047"/>
      <c r="S113" s="1708" t="s">
        <v>1183</v>
      </c>
      <c r="T113" s="1709"/>
      <c r="U113" s="1710"/>
      <c r="V113" s="1077"/>
      <c r="W113" s="1018"/>
      <c r="X113" s="1018"/>
      <c r="Y113" s="1018"/>
      <c r="Z113" s="1018"/>
    </row>
    <row r="114" spans="1:26" s="1019" customFormat="1" ht="15.75">
      <c r="A114" s="1090"/>
      <c r="B114" s="1205" t="s">
        <v>1184</v>
      </c>
      <c r="C114" s="1206"/>
      <c r="D114" s="1207"/>
      <c r="E114" s="1020"/>
      <c r="F114" s="1208">
        <f>+ROUND(+SUM(F112:F113),0)</f>
        <v>0</v>
      </c>
      <c r="G114" s="1209">
        <f>+ROUND(+SUM(G112:G113),0)</f>
        <v>0</v>
      </c>
      <c r="H114" s="1020"/>
      <c r="I114" s="1208">
        <f>+ROUND(+SUM(I112:I113),0)</f>
        <v>0</v>
      </c>
      <c r="J114" s="1209">
        <f>+ROUND(+SUM(J112:J113),0)</f>
        <v>0</v>
      </c>
      <c r="K114" s="1096"/>
      <c r="L114" s="1209">
        <f>+ROUND(+SUM(L112:L113),0)</f>
        <v>0</v>
      </c>
      <c r="M114" s="1096"/>
      <c r="N114" s="1210">
        <f>+ROUND(+SUM(N112:N113),0)</f>
        <v>0</v>
      </c>
      <c r="O114" s="1098"/>
      <c r="P114" s="1208">
        <f>+ROUND(+SUM(P112:P113),0)</f>
        <v>0</v>
      </c>
      <c r="Q114" s="1209">
        <f>+ROUND(+SUM(Q112:Q113),0)</f>
        <v>0</v>
      </c>
      <c r="R114" s="1047"/>
      <c r="S114" s="1723" t="s">
        <v>1185</v>
      </c>
      <c r="T114" s="1724"/>
      <c r="U114" s="1725"/>
      <c r="V114" s="1077"/>
      <c r="W114" s="1018"/>
      <c r="X114" s="1018"/>
      <c r="Y114" s="1018"/>
      <c r="Z114" s="1018"/>
    </row>
    <row r="115" spans="1:26" s="1019" customFormat="1" ht="15.75">
      <c r="A115" s="1090"/>
      <c r="B115" s="1099" t="s">
        <v>1186</v>
      </c>
      <c r="C115" s="1100"/>
      <c r="D115" s="1101"/>
      <c r="E115" s="1204"/>
      <c r="F115" s="1102"/>
      <c r="G115" s="1103"/>
      <c r="H115" s="1020"/>
      <c r="I115" s="1102"/>
      <c r="J115" s="1103"/>
      <c r="K115" s="1096"/>
      <c r="L115" s="1103"/>
      <c r="M115" s="1096"/>
      <c r="N115" s="1133"/>
      <c r="O115" s="1098"/>
      <c r="P115" s="1102"/>
      <c r="Q115" s="1103"/>
      <c r="R115" s="1047"/>
      <c r="S115" s="1278" t="s">
        <v>1186</v>
      </c>
      <c r="T115" s="1279"/>
      <c r="U115" s="1280"/>
      <c r="V115" s="1077"/>
      <c r="W115" s="1018"/>
      <c r="X115" s="1018"/>
      <c r="Y115" s="1018"/>
      <c r="Z115" s="1018"/>
    </row>
    <row r="116" spans="1:26" s="1019" customFormat="1" ht="15.75">
      <c r="A116" s="1090"/>
      <c r="B116" s="1105" t="s">
        <v>1187</v>
      </c>
      <c r="C116" s="1106"/>
      <c r="D116" s="1107"/>
      <c r="E116" s="1204"/>
      <c r="F116" s="1102">
        <f>+IF($P$2=0,$P116,0)</f>
        <v>0</v>
      </c>
      <c r="G116" s="1103">
        <f>+IF($P$2=0,$Q116,0)</f>
        <v>0</v>
      </c>
      <c r="H116" s="1020"/>
      <c r="I116" s="1102">
        <f>+IF(OR($P$2=98,$P$2=42,$P$2=96,$P$2=97),$P116,0)</f>
        <v>0</v>
      </c>
      <c r="J116" s="1103">
        <f>+IF(OR($P$2=98,$P$2=42,$P$2=96,$P$2=97),$Q116,0)</f>
        <v>0</v>
      </c>
      <c r="K116" s="1096"/>
      <c r="L116" s="1103">
        <f>+IF($P$2=33,$Q116,0)</f>
        <v>0</v>
      </c>
      <c r="M116" s="1096"/>
      <c r="N116" s="1133">
        <f>+ROUND(+G116+J116+L116,0)</f>
        <v>0</v>
      </c>
      <c r="O116" s="1098"/>
      <c r="P116" s="1102">
        <f>+ROUND(OTCHET!E547+OTCHET!E548+OTCHET!E564+OTCHET!E565,0)</f>
        <v>0</v>
      </c>
      <c r="Q116" s="1103">
        <f>+ROUND(OTCHET!L547+OTCHET!L548+OTCHET!L564+OTCHET!L565,0)</f>
        <v>0</v>
      </c>
      <c r="R116" s="1047"/>
      <c r="S116" s="1717" t="s">
        <v>1188</v>
      </c>
      <c r="T116" s="1718"/>
      <c r="U116" s="1719"/>
      <c r="V116" s="1077"/>
      <c r="W116" s="1018"/>
      <c r="X116" s="1018"/>
      <c r="Y116" s="1018"/>
      <c r="Z116" s="1018"/>
    </row>
    <row r="117" spans="1:26" s="1019" customFormat="1" ht="15.75">
      <c r="A117" s="1090"/>
      <c r="B117" s="1117" t="s">
        <v>1189</v>
      </c>
      <c r="C117" s="1118"/>
      <c r="D117" s="1119"/>
      <c r="E117" s="1020"/>
      <c r="F117" s="1120">
        <f>+IF($P$2=0,$P117,0)</f>
        <v>0</v>
      </c>
      <c r="G117" s="1121">
        <f>+IF($P$2=0,$Q117,0)</f>
        <v>0</v>
      </c>
      <c r="H117" s="1020"/>
      <c r="I117" s="1120">
        <f>+IF(OR($P$2=98,$P$2=42,$P$2=96,$P$2=97),$P117,0)</f>
        <v>0</v>
      </c>
      <c r="J117" s="1121">
        <f>+IF(OR($P$2=98,$P$2=42,$P$2=96,$P$2=97),$Q117,0)</f>
        <v>0</v>
      </c>
      <c r="K117" s="1096"/>
      <c r="L117" s="1121">
        <f>+IF($P$2=33,$Q117,0)</f>
        <v>0</v>
      </c>
      <c r="M117" s="1096"/>
      <c r="N117" s="1122">
        <f>+ROUND(+G117+J117+L117,0)</f>
        <v>0</v>
      </c>
      <c r="O117" s="1098"/>
      <c r="P117" s="1120">
        <f>+ROUND(OTCHET!E561+OTCHET!E563,0)</f>
        <v>0</v>
      </c>
      <c r="Q117" s="1121">
        <f>+ROUND(OTCHET!L561+OTCHET!L563,0)</f>
        <v>0</v>
      </c>
      <c r="R117" s="1047"/>
      <c r="S117" s="1708" t="s">
        <v>1190</v>
      </c>
      <c r="T117" s="1709"/>
      <c r="U117" s="1710"/>
      <c r="V117" s="1077"/>
      <c r="W117" s="1018"/>
      <c r="X117" s="1018"/>
      <c r="Y117" s="1018"/>
      <c r="Z117" s="1018"/>
    </row>
    <row r="118" spans="1:26" s="1019" customFormat="1" ht="15.75">
      <c r="A118" s="1090"/>
      <c r="B118" s="1205" t="s">
        <v>1191</v>
      </c>
      <c r="C118" s="1206"/>
      <c r="D118" s="1207"/>
      <c r="E118" s="1020"/>
      <c r="F118" s="1208">
        <f>+ROUND(+SUM(F116:F117),0)</f>
        <v>0</v>
      </c>
      <c r="G118" s="1209">
        <f>+ROUND(+SUM(G116:G117),0)</f>
        <v>0</v>
      </c>
      <c r="H118" s="1020"/>
      <c r="I118" s="1208">
        <f>+ROUND(+SUM(I116:I117),0)</f>
        <v>0</v>
      </c>
      <c r="J118" s="1209">
        <f>+ROUND(+SUM(J116:J117),0)</f>
        <v>0</v>
      </c>
      <c r="K118" s="1096"/>
      <c r="L118" s="1209">
        <f>+ROUND(+SUM(L116:L117),0)</f>
        <v>0</v>
      </c>
      <c r="M118" s="1096"/>
      <c r="N118" s="1210">
        <f>+ROUND(+SUM(N116:N117),0)</f>
        <v>0</v>
      </c>
      <c r="O118" s="1098"/>
      <c r="P118" s="1208">
        <f>+ROUND(+SUM(P116:P117),0)</f>
        <v>0</v>
      </c>
      <c r="Q118" s="1209">
        <f>+ROUND(+SUM(Q116:Q117),0)</f>
        <v>0</v>
      </c>
      <c r="R118" s="1047"/>
      <c r="S118" s="1723" t="s">
        <v>1192</v>
      </c>
      <c r="T118" s="1724"/>
      <c r="U118" s="1725"/>
      <c r="V118" s="1077"/>
      <c r="W118" s="1018"/>
      <c r="X118" s="1018"/>
      <c r="Y118" s="1018"/>
      <c r="Z118" s="1018"/>
    </row>
    <row r="119" spans="1:26" s="1019" customFormat="1" ht="8.25" customHeight="1">
      <c r="A119" s="1090"/>
      <c r="B119" s="1223"/>
      <c r="C119" s="1224"/>
      <c r="D119" s="1225"/>
      <c r="E119" s="1020"/>
      <c r="F119" s="1120"/>
      <c r="G119" s="1121"/>
      <c r="H119" s="1020"/>
      <c r="I119" s="1120"/>
      <c r="J119" s="1121"/>
      <c r="K119" s="1096"/>
      <c r="L119" s="1121"/>
      <c r="M119" s="1096"/>
      <c r="N119" s="1122"/>
      <c r="O119" s="1098"/>
      <c r="P119" s="1120"/>
      <c r="Q119" s="1121"/>
      <c r="R119" s="1047"/>
      <c r="S119" s="1226"/>
      <c r="T119" s="1227"/>
      <c r="U119" s="1228"/>
      <c r="V119" s="1077"/>
      <c r="W119" s="1018"/>
      <c r="X119" s="1018"/>
      <c r="Y119" s="1018"/>
      <c r="Z119" s="1018"/>
    </row>
    <row r="120" spans="1:26" s="1019" customFormat="1" ht="16.5" thickBot="1">
      <c r="A120" s="1090"/>
      <c r="B120" s="1229" t="s">
        <v>1193</v>
      </c>
      <c r="C120" s="1230"/>
      <c r="D120" s="1231"/>
      <c r="E120" s="1020"/>
      <c r="F120" s="1281">
        <f>+ROUND(F106+F110+F114+F118,0)</f>
        <v>0</v>
      </c>
      <c r="G120" s="1234">
        <f>+ROUND(G106+G110+G114+G118,0)</f>
        <v>0</v>
      </c>
      <c r="H120" s="1020"/>
      <c r="I120" s="1281">
        <f>+ROUND(I106+I110+I114+I118,0)</f>
        <v>0</v>
      </c>
      <c r="J120" s="1234">
        <f>+ROUND(J106+J110+J114+J118,0)</f>
        <v>0</v>
      </c>
      <c r="K120" s="1096"/>
      <c r="L120" s="1234">
        <f>+ROUND(L106+L110+L114+L118,0)</f>
        <v>0</v>
      </c>
      <c r="M120" s="1096"/>
      <c r="N120" s="1235">
        <f>+ROUND(N106+N110+N114+N118,0)</f>
        <v>0</v>
      </c>
      <c r="O120" s="1098"/>
      <c r="P120" s="1281">
        <f>+ROUND(P106+P110+P114+P118,0)</f>
        <v>0</v>
      </c>
      <c r="Q120" s="1234">
        <f>+ROUND(Q106+Q110+Q114+Q118,0)</f>
        <v>0</v>
      </c>
      <c r="R120" s="1047"/>
      <c r="S120" s="1726" t="s">
        <v>1194</v>
      </c>
      <c r="T120" s="1727"/>
      <c r="U120" s="1728"/>
      <c r="V120" s="1236"/>
      <c r="W120" s="1237"/>
      <c r="X120" s="1238"/>
      <c r="Y120" s="1237"/>
      <c r="Z120" s="1237"/>
    </row>
    <row r="121" spans="1:26" s="1019" customFormat="1" ht="15.75">
      <c r="A121" s="1090"/>
      <c r="B121" s="1091" t="s">
        <v>1195</v>
      </c>
      <c r="C121" s="1092"/>
      <c r="D121" s="1093"/>
      <c r="E121" s="1020"/>
      <c r="F121" s="1102"/>
      <c r="G121" s="1103"/>
      <c r="H121" s="1020"/>
      <c r="I121" s="1102"/>
      <c r="J121" s="1103"/>
      <c r="K121" s="1096"/>
      <c r="L121" s="1103"/>
      <c r="M121" s="1096"/>
      <c r="N121" s="1133"/>
      <c r="O121" s="1098"/>
      <c r="P121" s="1102"/>
      <c r="Q121" s="1103"/>
      <c r="R121" s="1047"/>
      <c r="S121" s="1272" t="s">
        <v>1195</v>
      </c>
      <c r="T121" s="1273"/>
      <c r="U121" s="1274"/>
      <c r="V121" s="1077"/>
      <c r="W121" s="1018"/>
      <c r="X121" s="1018"/>
      <c r="Y121" s="1018"/>
      <c r="Z121" s="1018"/>
    </row>
    <row r="122" spans="1:26" s="1019" customFormat="1" ht="15.75">
      <c r="A122" s="1090"/>
      <c r="B122" s="1105" t="s">
        <v>1196</v>
      </c>
      <c r="C122" s="1106"/>
      <c r="D122" s="1107"/>
      <c r="E122" s="1020"/>
      <c r="F122" s="1108">
        <f>+IF($P$2=0,$P122,0)</f>
        <v>0</v>
      </c>
      <c r="G122" s="1109">
        <f>+IF($P$2=0,$Q122,0)</f>
        <v>0</v>
      </c>
      <c r="H122" s="1020"/>
      <c r="I122" s="1108">
        <f>+IF(OR($P$2=98,$P$2=42,$P$2=96,$P$2=97),$P122,0)</f>
        <v>0</v>
      </c>
      <c r="J122" s="1109">
        <f>+IF(OR($P$2=98,$P$2=42,$P$2=96,$P$2=97),$Q122,0)</f>
        <v>0</v>
      </c>
      <c r="K122" s="1096"/>
      <c r="L122" s="1109">
        <f>+IF($P$2=33,$Q122,0)</f>
        <v>0</v>
      </c>
      <c r="M122" s="1096"/>
      <c r="N122" s="1110">
        <f>+ROUND(+G122+J122+L122,0)</f>
        <v>0</v>
      </c>
      <c r="O122" s="1098"/>
      <c r="P122" s="1108">
        <f>+ROUND(+SUM(OTCHET!E551:E558),0)</f>
        <v>0</v>
      </c>
      <c r="Q122" s="1109">
        <f>+ROUND(+SUM(OTCHET!L551:L558),0)</f>
        <v>0</v>
      </c>
      <c r="R122" s="1047"/>
      <c r="S122" s="1717" t="s">
        <v>1197</v>
      </c>
      <c r="T122" s="1718"/>
      <c r="U122" s="1719"/>
      <c r="V122" s="1077"/>
      <c r="W122" s="1018"/>
      <c r="X122" s="1018"/>
      <c r="Y122" s="1018"/>
      <c r="Z122" s="1018"/>
    </row>
    <row r="123" spans="1:26" s="1019" customFormat="1" ht="15.75">
      <c r="A123" s="1090"/>
      <c r="B123" s="1111" t="s">
        <v>1198</v>
      </c>
      <c r="C123" s="1112"/>
      <c r="D123" s="1113"/>
      <c r="E123" s="1020"/>
      <c r="F123" s="1120">
        <f>+IF($P$2=0,$P123,0)</f>
        <v>0</v>
      </c>
      <c r="G123" s="1121">
        <f>+IF($P$2=0,$Q123,0)</f>
        <v>0</v>
      </c>
      <c r="H123" s="1020"/>
      <c r="I123" s="1120">
        <f>+IF(OR($P$2=98,$P$2=42,$P$2=96,$P$2=97),$P123,0)</f>
        <v>36727</v>
      </c>
      <c r="J123" s="1121">
        <f>+IF(OR($P$2=98,$P$2=42,$P$2=96,$P$2=97),$Q123,0)</f>
        <v>11763</v>
      </c>
      <c r="K123" s="1096"/>
      <c r="L123" s="1121">
        <f>+IF($P$2=33,$Q123,0)</f>
        <v>0</v>
      </c>
      <c r="M123" s="1096"/>
      <c r="N123" s="1122">
        <f>+ROUND(+G123+J123+L123,0)</f>
        <v>11763</v>
      </c>
      <c r="O123" s="1098"/>
      <c r="P123" s="1120">
        <f>+ROUND(OTCHET!E526,0)</f>
        <v>36727</v>
      </c>
      <c r="Q123" s="1121">
        <f>+ROUND(OTCHET!L526,0)</f>
        <v>11763</v>
      </c>
      <c r="R123" s="1047"/>
      <c r="S123" s="1372" t="s">
        <v>1199</v>
      </c>
      <c r="T123" s="1373"/>
      <c r="U123" s="1374"/>
      <c r="V123" s="1077"/>
      <c r="W123" s="1018"/>
      <c r="X123" s="1018"/>
      <c r="Y123" s="1018"/>
      <c r="Z123" s="1018"/>
    </row>
    <row r="124" spans="1:26" s="1019" customFormat="1" ht="15.75">
      <c r="A124" s="1090"/>
      <c r="B124" s="1111" t="s">
        <v>1200</v>
      </c>
      <c r="C124" s="1112"/>
      <c r="D124" s="1113"/>
      <c r="E124" s="1020"/>
      <c r="F124" s="1120">
        <f>+IF($P$2=0,$P124,0)</f>
        <v>0</v>
      </c>
      <c r="G124" s="1121">
        <f>+IF($P$2=0,$Q124,0)</f>
        <v>0</v>
      </c>
      <c r="H124" s="1020"/>
      <c r="I124" s="1120">
        <f>+IF(OR($P$2=98,$P$2=42,$P$2=96,$P$2=97),$P124,0)</f>
        <v>0</v>
      </c>
      <c r="J124" s="1121">
        <f>+IF(OR($P$2=98,$P$2=42,$P$2=96,$P$2=97),$Q124,0)</f>
        <v>0</v>
      </c>
      <c r="K124" s="1096"/>
      <c r="L124" s="1121">
        <f>+IF($P$2=33,$Q124,0)</f>
        <v>0</v>
      </c>
      <c r="M124" s="1096"/>
      <c r="N124" s="1122">
        <f>+ROUND(+G124+J124+L124,0)</f>
        <v>0</v>
      </c>
      <c r="O124" s="1098"/>
      <c r="P124" s="1120">
        <f>+ROUND(+OTCHET!E523+OTCHET!E533+OTCHET!E559+OTCHET!E566+OTCHET!E567+OTCHET!E581+OTCHET!E593+IF(AND(OTCHET!$F$12=9900,+OTCHET!$E$15=0),+OTCHET!E588,0),0)</f>
        <v>0</v>
      </c>
      <c r="Q124" s="1121">
        <f>+ROUND(+OTCHET!L523+OTCHET!L533+OTCHET!L559+OTCHET!L566+OTCHET!L567+OTCHET!L581+OTCHET!L593+IF(AND(OTCHET!$F$12=9900,+OTCHET!$E$15=0),+OTCHET!L588,0),0)</f>
        <v>0</v>
      </c>
      <c r="R124" s="1047"/>
      <c r="S124" s="1708" t="s">
        <v>1201</v>
      </c>
      <c r="T124" s="1709"/>
      <c r="U124" s="1710"/>
      <c r="V124" s="1077"/>
      <c r="W124" s="1018"/>
      <c r="X124" s="1018"/>
      <c r="Y124" s="1018"/>
      <c r="Z124" s="1018"/>
    </row>
    <row r="125" spans="1:26" s="1019" customFormat="1" ht="4.5" customHeight="1">
      <c r="A125" s="1090"/>
      <c r="B125" s="1693" t="s">
        <v>2068</v>
      </c>
      <c r="C125" s="1694"/>
      <c r="D125" s="1695"/>
      <c r="E125" s="1020"/>
      <c r="F125" s="1696">
        <f>+IF($P$2=0,$P125,0)</f>
        <v>0</v>
      </c>
      <c r="G125" s="1697">
        <f>+IF($P$2=0,$Q125,0)</f>
        <v>0</v>
      </c>
      <c r="H125" s="1020"/>
      <c r="I125" s="1696"/>
      <c r="J125" s="1697"/>
      <c r="K125" s="1096"/>
      <c r="L125" s="1697"/>
      <c r="M125" s="1096"/>
      <c r="N125" s="1698">
        <f>+ROUND(+G125+J125+L125,0)</f>
        <v>0</v>
      </c>
      <c r="O125" s="1098"/>
      <c r="P125" s="1696">
        <f>+ROUND(+IF(AND(OTCHET!$F$12="9900",+OTCHET!$E$15=0,+(OTCHET!E591+OTCHET!E592)&gt;0,+(OTCHET!E589+OTCHET!E590)&lt;0),+OTCHET!E588,0),0)</f>
        <v>0</v>
      </c>
      <c r="Q125" s="1697">
        <f>+ROUND(+IF(AND(OTCHET!$F$12="9900",+OTCHET!$E$15=0,+(OTCHET!L591+OTCHET!L592)&gt;=0,+(OTCHET!L589+OTCHET!L590)&lt;=0),+OTCHET!L588,0),0)</f>
        <v>0</v>
      </c>
      <c r="R125" s="1047"/>
      <c r="S125" s="1699" t="s">
        <v>2069</v>
      </c>
      <c r="T125" s="1700"/>
      <c r="U125" s="1701"/>
      <c r="V125" s="1077"/>
      <c r="W125" s="1018"/>
      <c r="X125" s="1018"/>
      <c r="Y125" s="1018"/>
      <c r="Z125" s="1018"/>
    </row>
    <row r="126" spans="1:26" s="1019" customFormat="1" ht="15.75">
      <c r="A126" s="1090"/>
      <c r="B126" s="1282" t="s">
        <v>1202</v>
      </c>
      <c r="C126" s="1283"/>
      <c r="D126" s="1284"/>
      <c r="E126" s="1020"/>
      <c r="F126" s="1285"/>
      <c r="G126" s="1286"/>
      <c r="H126" s="1020"/>
      <c r="I126" s="1285"/>
      <c r="J126" s="1286"/>
      <c r="K126" s="1096"/>
      <c r="L126" s="1286"/>
      <c r="M126" s="1096"/>
      <c r="N126" s="1287">
        <f>+ROUND(+G126+J126+L126,0)</f>
        <v>0</v>
      </c>
      <c r="O126" s="1098"/>
      <c r="P126" s="1285"/>
      <c r="Q126" s="1286"/>
      <c r="R126" s="1047"/>
      <c r="S126" s="1711" t="s">
        <v>1203</v>
      </c>
      <c r="T126" s="1712"/>
      <c r="U126" s="1713"/>
      <c r="V126" s="1077"/>
      <c r="W126" s="1018"/>
      <c r="X126" s="1018"/>
      <c r="Y126" s="1018"/>
      <c r="Z126" s="1018"/>
    </row>
    <row r="127" spans="1:26" s="1019" customFormat="1" ht="16.5" thickBot="1">
      <c r="A127" s="1090"/>
      <c r="B127" s="1288" t="s">
        <v>1204</v>
      </c>
      <c r="C127" s="1240"/>
      <c r="D127" s="1241"/>
      <c r="E127" s="1020"/>
      <c r="F127" s="1242">
        <f>+ROUND(+SUM(F122:F126),0)</f>
        <v>0</v>
      </c>
      <c r="G127" s="1243">
        <f>+ROUND(+SUM(G122:G126),0)</f>
        <v>0</v>
      </c>
      <c r="H127" s="1020"/>
      <c r="I127" s="1242">
        <f>+ROUND(+SUM(I122:I126),0)</f>
        <v>36727</v>
      </c>
      <c r="J127" s="1243">
        <f>+ROUND(+SUM(J122:J126),0)</f>
        <v>11763</v>
      </c>
      <c r="K127" s="1096"/>
      <c r="L127" s="1243">
        <f>+ROUND(+SUM(L122:L126),0)</f>
        <v>0</v>
      </c>
      <c r="M127" s="1096"/>
      <c r="N127" s="1244">
        <f>+ROUND(+SUM(N122:N126),0)</f>
        <v>11763</v>
      </c>
      <c r="O127" s="1098"/>
      <c r="P127" s="1242">
        <f>+ROUND(+SUM(P122:P126),0)</f>
        <v>36727</v>
      </c>
      <c r="Q127" s="1243">
        <f>+ROUND(+SUM(Q122:Q126),0)</f>
        <v>11763</v>
      </c>
      <c r="R127" s="1047"/>
      <c r="S127" s="1714" t="s">
        <v>1205</v>
      </c>
      <c r="T127" s="1715"/>
      <c r="U127" s="1716"/>
      <c r="V127" s="1236"/>
      <c r="W127" s="1237"/>
      <c r="X127" s="1238"/>
      <c r="Y127" s="1237"/>
      <c r="Z127" s="1237"/>
    </row>
    <row r="128" spans="1:26" s="1019" customFormat="1" ht="15.75">
      <c r="A128" s="1090"/>
      <c r="B128" s="1091" t="s">
        <v>1206</v>
      </c>
      <c r="C128" s="1092"/>
      <c r="D128" s="1093"/>
      <c r="E128" s="1204"/>
      <c r="F128" s="1102"/>
      <c r="G128" s="1103"/>
      <c r="H128" s="1020"/>
      <c r="I128" s="1102"/>
      <c r="J128" s="1103"/>
      <c r="K128" s="1096"/>
      <c r="L128" s="1103"/>
      <c r="M128" s="1096"/>
      <c r="N128" s="1133"/>
      <c r="O128" s="1098"/>
      <c r="P128" s="1102"/>
      <c r="Q128" s="1103"/>
      <c r="R128" s="1047"/>
      <c r="S128" s="1272" t="s">
        <v>1206</v>
      </c>
      <c r="T128" s="1273"/>
      <c r="U128" s="1274"/>
      <c r="V128" s="1077"/>
      <c r="W128" s="1018"/>
      <c r="X128" s="1018"/>
      <c r="Y128" s="1018"/>
      <c r="Z128" s="1018"/>
    </row>
    <row r="129" spans="1:26" s="1019" customFormat="1" ht="15.75">
      <c r="A129" s="1090"/>
      <c r="B129" s="1105" t="s">
        <v>1207</v>
      </c>
      <c r="C129" s="1106"/>
      <c r="D129" s="1107"/>
      <c r="E129" s="1020"/>
      <c r="F129" s="1108">
        <f>+IF($P$2=0,$P129,0)</f>
        <v>0</v>
      </c>
      <c r="G129" s="1109">
        <f>+IF($P$2=0,$Q129,0)</f>
        <v>0</v>
      </c>
      <c r="H129" s="1020"/>
      <c r="I129" s="1108">
        <f>+IF(OR($P$2=98,$P$2=42,$P$2=96,$P$2=97),$P129,0)</f>
        <v>524098</v>
      </c>
      <c r="J129" s="1109">
        <f>+IF(OR($P$2=98,$P$2=42,$P$2=96,$P$2=97),$Q129,0)</f>
        <v>524098</v>
      </c>
      <c r="K129" s="1096"/>
      <c r="L129" s="1109">
        <f>+IF($P$2=33,$Q129,0)</f>
        <v>0</v>
      </c>
      <c r="M129" s="1096"/>
      <c r="N129" s="1110">
        <f>+ROUND(+G129+J129+L129,0)</f>
        <v>524098</v>
      </c>
      <c r="O129" s="1098"/>
      <c r="P129" s="1108">
        <f>+ROUND(+SUM(OTCHET!E569:E574)+SUM(OTCHET!E583:E584)+IF(AND(OTCHET!$F$12=9900,+OTCHET!$E$15=0),0,SUM(OTCHET!E589:E590)),0)</f>
        <v>524098</v>
      </c>
      <c r="Q129" s="1109">
        <f>+ROUND(+SUM(OTCHET!L569:L574)+SUM(OTCHET!L583:L584)+IF(AND(OTCHET!$F$12=9900,+OTCHET!$E$15=0),0,SUM(OTCHET!L589:L590)),0)</f>
        <v>524098</v>
      </c>
      <c r="R129" s="1047"/>
      <c r="S129" s="1717" t="s">
        <v>1208</v>
      </c>
      <c r="T129" s="1718"/>
      <c r="U129" s="1719"/>
      <c r="V129" s="1077"/>
      <c r="W129" s="1018"/>
      <c r="X129" s="1018"/>
      <c r="Y129" s="1018"/>
      <c r="Z129" s="1018"/>
    </row>
    <row r="130" spans="1:26" s="1019" customFormat="1" ht="15.75">
      <c r="A130" s="1090"/>
      <c r="B130" s="1111" t="s">
        <v>1209</v>
      </c>
      <c r="C130" s="1112"/>
      <c r="D130" s="1113"/>
      <c r="E130" s="1020"/>
      <c r="F130" s="1120">
        <f>+IF($P$2=0,$P130,0)</f>
        <v>0</v>
      </c>
      <c r="G130" s="1121">
        <f>+IF($P$2=0,$Q130,0)</f>
        <v>0</v>
      </c>
      <c r="H130" s="1020"/>
      <c r="I130" s="1120">
        <f>+IF(OR($P$2=98,$P$2=42,$P$2=96,$P$2=97),$P130,0)</f>
        <v>0</v>
      </c>
      <c r="J130" s="1121">
        <f>+IF(OR($P$2=98,$P$2=42,$P$2=96,$P$2=97),$Q130,0)</f>
        <v>0</v>
      </c>
      <c r="K130" s="1096"/>
      <c r="L130" s="1121">
        <f>+IF($P$2=33,$Q130,0)</f>
        <v>0</v>
      </c>
      <c r="M130" s="1096"/>
      <c r="N130" s="1122">
        <f>+ROUND(+G130+J130+L130,0)</f>
        <v>0</v>
      </c>
      <c r="O130" s="1098"/>
      <c r="P130" s="1120">
        <f>+ROUND(OTCHET!E582+OTCHET!E587,0)</f>
        <v>0</v>
      </c>
      <c r="Q130" s="1121">
        <f>+ROUND(OTCHET!L582+OTCHET!L587,0)</f>
        <v>0</v>
      </c>
      <c r="R130" s="1047"/>
      <c r="S130" s="1708" t="s">
        <v>1210</v>
      </c>
      <c r="T130" s="1709"/>
      <c r="U130" s="1710"/>
      <c r="V130" s="1077"/>
      <c r="W130" s="1018"/>
      <c r="X130" s="1018"/>
      <c r="Y130" s="1018"/>
      <c r="Z130" s="1018"/>
    </row>
    <row r="131" spans="1:26" s="1019" customFormat="1" ht="15.75">
      <c r="A131" s="1090"/>
      <c r="B131" s="1289" t="s">
        <v>1211</v>
      </c>
      <c r="C131" s="1290"/>
      <c r="D131" s="1291"/>
      <c r="E131" s="1020"/>
      <c r="F131" s="1120">
        <f>+IF($P$2=0,$P131,0)</f>
        <v>0</v>
      </c>
      <c r="G131" s="1121">
        <f>+IF($P$2=0,$Q131,0)</f>
        <v>0</v>
      </c>
      <c r="H131" s="1020"/>
      <c r="I131" s="1120">
        <f>+IF(OR($P$2=98,$P$2=42,$P$2=96,$P$2=97),$P131,0)</f>
        <v>0</v>
      </c>
      <c r="J131" s="1121">
        <f>+IF(OR($P$2=98,$P$2=42,$P$2=96,$P$2=97),$Q131,0)</f>
        <v>414466</v>
      </c>
      <c r="K131" s="1096"/>
      <c r="L131" s="1121">
        <f>+IF($P$2=33,$Q131,0)</f>
        <v>0</v>
      </c>
      <c r="M131" s="1096"/>
      <c r="N131" s="1122">
        <f>+ROUND(+G131+J131+L131,0)</f>
        <v>414466</v>
      </c>
      <c r="O131" s="1098"/>
      <c r="P131" s="1120">
        <f>+ROUND(-SUM(OTCHET!E575:E580)-SUM(OTCHET!E585:E586)-IF(AND(OTCHET!$F$12=9900,+OTCHET!$E$15=0),0,SUM(OTCHET!E591:E592)),0)</f>
        <v>0</v>
      </c>
      <c r="Q131" s="1121">
        <f>+ROUND(-SUM(OTCHET!L575:L580)-SUM(OTCHET!L585:L586)-IF(AND(OTCHET!$F$12=9900,+OTCHET!$E$15=0),0,SUM(OTCHET!L591:L592)),0)</f>
        <v>414466</v>
      </c>
      <c r="R131" s="1047"/>
      <c r="S131" s="1720" t="s">
        <v>1212</v>
      </c>
      <c r="T131" s="1721"/>
      <c r="U131" s="1722"/>
      <c r="V131" s="1077"/>
      <c r="W131" s="1018"/>
      <c r="X131" s="1018"/>
      <c r="Y131" s="1018"/>
      <c r="Z131" s="1018"/>
    </row>
    <row r="132" spans="1:26" s="1019" customFormat="1" ht="16.5" thickBot="1">
      <c r="A132" s="1090"/>
      <c r="B132" s="1292" t="s">
        <v>1213</v>
      </c>
      <c r="C132" s="1293"/>
      <c r="D132" s="1294"/>
      <c r="E132" s="1020"/>
      <c r="F132" s="1295">
        <f>+ROUND(+F131-F129-F130,0)</f>
        <v>0</v>
      </c>
      <c r="G132" s="1296">
        <f>+ROUND(+G131-G129-G130,0)</f>
        <v>0</v>
      </c>
      <c r="H132" s="1020"/>
      <c r="I132" s="1295">
        <f>+ROUND(+I131-I129-I130,0)</f>
        <v>-524098</v>
      </c>
      <c r="J132" s="1296">
        <f>+ROUND(+J131-J129-J130,0)</f>
        <v>-109632</v>
      </c>
      <c r="K132" s="1096"/>
      <c r="L132" s="1296">
        <f>+ROUND(+L131-L129-L130,0)</f>
        <v>0</v>
      </c>
      <c r="M132" s="1096"/>
      <c r="N132" s="1297">
        <f>+ROUND(+N131-N129-N130,0)</f>
        <v>-109632</v>
      </c>
      <c r="O132" s="1098"/>
      <c r="P132" s="1295">
        <f>+ROUND(+P131-P129-P130,0)</f>
        <v>-524098</v>
      </c>
      <c r="Q132" s="1296">
        <f>+ROUND(+Q131-Q129-Q130,0)</f>
        <v>-109632</v>
      </c>
      <c r="R132" s="1047"/>
      <c r="S132" s="1702" t="s">
        <v>1214</v>
      </c>
      <c r="T132" s="1703"/>
      <c r="U132" s="1704"/>
      <c r="V132" s="1236"/>
      <c r="W132" s="1237"/>
      <c r="X132" s="1238"/>
      <c r="Y132" s="1237"/>
      <c r="Z132" s="1237"/>
    </row>
    <row r="133" spans="1:26" s="1019" customFormat="1" ht="16.5" customHeight="1" thickTop="1">
      <c r="A133" s="1009"/>
      <c r="B133" s="1705">
        <f>+IF(+SUM(F133:N133)=0,0,"Контрола: дефицит/излишък = финансиране с обратен знак (Г. + Д. = 0)")</f>
        <v>0</v>
      </c>
      <c r="C133" s="1705"/>
      <c r="D133" s="1705"/>
      <c r="E133" s="1020"/>
      <c r="F133" s="1298">
        <f>+ROUND(F83,0)+ROUND(F84,0)</f>
        <v>0</v>
      </c>
      <c r="G133" s="1298">
        <f>+ROUND(G83,0)+ROUND(G84,0)</f>
        <v>0</v>
      </c>
      <c r="H133" s="1020"/>
      <c r="I133" s="1298">
        <f>+ROUND(I83,0)+ROUND(I84,0)</f>
        <v>0</v>
      </c>
      <c r="J133" s="1298">
        <f>+ROUND(J83,0)+ROUND(J84,0)</f>
        <v>0</v>
      </c>
      <c r="K133" s="1020"/>
      <c r="L133" s="1298">
        <f>+ROUND(L83,0)+ROUND(L84,0)</f>
        <v>0</v>
      </c>
      <c r="M133" s="1020"/>
      <c r="N133" s="1299">
        <f>+ROUND(N83,0)+ROUND(N84,0)</f>
        <v>0</v>
      </c>
      <c r="O133" s="1300"/>
      <c r="P133" s="1301">
        <f>+ROUND(P83,0)+ROUND(P84,0)</f>
        <v>0</v>
      </c>
      <c r="Q133" s="1301">
        <f>+ROUND(Q83,0)+ROUND(Q84,0)</f>
        <v>0</v>
      </c>
      <c r="R133" s="1047"/>
      <c r="S133" s="1302"/>
      <c r="T133" s="1302"/>
      <c r="U133" s="1302"/>
      <c r="V133" s="1236"/>
      <c r="W133" s="1237"/>
      <c r="X133" s="1238"/>
      <c r="Y133" s="1237"/>
      <c r="Z133" s="1237"/>
    </row>
    <row r="134" spans="1:26" s="1019" customFormat="1" ht="17.25" customHeight="1" hidden="1">
      <c r="A134" s="1009"/>
      <c r="B134" s="1303" t="s">
        <v>1215</v>
      </c>
      <c r="C134" s="1304">
        <f>+OTCHET!B607</f>
        <v>0</v>
      </c>
      <c r="D134" s="1248" t="s">
        <v>1216</v>
      </c>
      <c r="E134" s="1020"/>
      <c r="F134" s="1706"/>
      <c r="G134" s="1706"/>
      <c r="H134" s="1020"/>
      <c r="I134" s="1305" t="s">
        <v>1217</v>
      </c>
      <c r="J134" s="1306"/>
      <c r="K134" s="1020"/>
      <c r="L134" s="1706"/>
      <c r="M134" s="1706"/>
      <c r="N134" s="1706"/>
      <c r="O134" s="1300"/>
      <c r="P134" s="1707"/>
      <c r="Q134" s="1707"/>
      <c r="R134" s="1307"/>
      <c r="S134" s="1308"/>
      <c r="T134" s="1308"/>
      <c r="U134" s="1308"/>
      <c r="V134" s="1309"/>
      <c r="W134" s="1237"/>
      <c r="X134" s="1238"/>
      <c r="Y134" s="1237"/>
      <c r="Z134" s="1237"/>
    </row>
    <row r="135" spans="1:26" s="1019" customFormat="1" ht="21" customHeight="1" hidden="1">
      <c r="A135" s="1009"/>
      <c r="B135" s="1303"/>
      <c r="C135" s="1248"/>
      <c r="D135" s="1248"/>
      <c r="E135" s="1020"/>
      <c r="F135" s="1310"/>
      <c r="G135" s="1310"/>
      <c r="H135" s="1020"/>
      <c r="I135" s="1305"/>
      <c r="J135" s="1306"/>
      <c r="K135" s="1020"/>
      <c r="L135" s="1310"/>
      <c r="M135" s="1310"/>
      <c r="N135" s="1310"/>
      <c r="O135" s="1300"/>
      <c r="P135" s="1311"/>
      <c r="Q135" s="1311"/>
      <c r="R135" s="1307"/>
      <c r="S135" s="1308"/>
      <c r="T135" s="1308"/>
      <c r="U135" s="1308"/>
      <c r="V135" s="1309"/>
      <c r="W135" s="1237"/>
      <c r="X135" s="1238"/>
      <c r="Y135" s="1237"/>
      <c r="Z135" s="1237"/>
    </row>
    <row r="136" spans="1:24" s="1019" customFormat="1" ht="23.25" customHeight="1" thickBot="1">
      <c r="A136" s="1309"/>
      <c r="B136" s="1309"/>
      <c r="C136" s="1309"/>
      <c r="D136" s="1309"/>
      <c r="E136" s="1312"/>
      <c r="F136" s="1312"/>
      <c r="G136" s="1312"/>
      <c r="H136" s="1312"/>
      <c r="I136" s="1312"/>
      <c r="J136" s="1312"/>
      <c r="K136" s="1312"/>
      <c r="L136" s="1312"/>
      <c r="M136" s="1312"/>
      <c r="N136" s="1312"/>
      <c r="O136" s="1309"/>
      <c r="P136" s="1313"/>
      <c r="Q136" s="1313"/>
      <c r="R136" s="1308"/>
      <c r="S136" s="1308"/>
      <c r="T136" s="1308"/>
      <c r="U136" s="1308"/>
      <c r="V136" s="1308"/>
      <c r="X136" s="1314"/>
    </row>
    <row r="137" spans="1:24" s="1019" customFormat="1" ht="15.75" customHeight="1">
      <c r="A137" s="1309"/>
      <c r="B137" s="1315" t="s">
        <v>1218</v>
      </c>
      <c r="C137" s="1316"/>
      <c r="D137" s="1317"/>
      <c r="E137" s="1312"/>
      <c r="F137" s="1318" t="str">
        <f>+IF(+ROUND(F140,2)=0,"O K","НЕРАВНЕНИЕ!")</f>
        <v>O K</v>
      </c>
      <c r="G137" s="1319" t="str">
        <f>+IF(+ROUND(G140,2)=0,"O K","НЕРАВНЕНИЕ!")</f>
        <v>O K</v>
      </c>
      <c r="H137" s="1320"/>
      <c r="I137" s="1321" t="str">
        <f>+IF(+ROUND(I140,2)=0,"O K","НЕРАВНЕНИЕ!")</f>
        <v>O K</v>
      </c>
      <c r="J137" s="1322" t="str">
        <f>+IF(+ROUND(J140,2)=0,"O K","НЕРАВНЕНИЕ!")</f>
        <v>O K</v>
      </c>
      <c r="K137" s="1323"/>
      <c r="L137" s="1324" t="str">
        <f>+IF(+ROUND(L140,2)=0,"O K","НЕРАВНЕНИЕ!")</f>
        <v>O K</v>
      </c>
      <c r="M137" s="1325"/>
      <c r="N137" s="1326" t="str">
        <f>+IF(+ROUND(N140,2)=0,"O K","НЕРАВНЕНИЕ!")</f>
        <v>O K</v>
      </c>
      <c r="O137" s="1309"/>
      <c r="P137" s="1327" t="str">
        <f>+IF(+ROUND(P140,2)=0,"O K","НЕРАВНЕНИЕ!")</f>
        <v>O K</v>
      </c>
      <c r="Q137" s="1328" t="str">
        <f>+IF(+ROUND(Q140,2)=0,"O K","НЕРАВНЕНИЕ!")</f>
        <v>O K</v>
      </c>
      <c r="R137" s="1329"/>
      <c r="S137" s="1330"/>
      <c r="T137" s="1330"/>
      <c r="U137" s="1330"/>
      <c r="V137" s="1309"/>
      <c r="X137" s="1314"/>
    </row>
    <row r="138" spans="1:24" s="1019" customFormat="1" ht="15.75" customHeight="1" thickBot="1">
      <c r="A138" s="1309"/>
      <c r="B138" s="1331" t="s">
        <v>1219</v>
      </c>
      <c r="C138" s="1332"/>
      <c r="D138" s="1333"/>
      <c r="E138" s="1312"/>
      <c r="F138" s="1334" t="str">
        <f>+IF(+ROUND(F141,0)=0,"O K","НЕРАВНЕНИЕ!")</f>
        <v>O K</v>
      </c>
      <c r="G138" s="1335" t="str">
        <f>+IF(+ROUND(G141,0)=0,"O K","НЕРАВНЕНИЕ!")</f>
        <v>O K</v>
      </c>
      <c r="H138" s="1320"/>
      <c r="I138" s="1336" t="str">
        <f>+IF(+ROUND(I141,0)=0,"O K","НЕРАВНЕНИЕ!")</f>
        <v>O K</v>
      </c>
      <c r="J138" s="1337" t="str">
        <f>+IF(+ROUND(J141,0)=0,"O K","НЕРАВНЕНИЕ!")</f>
        <v>O K</v>
      </c>
      <c r="K138" s="1323"/>
      <c r="L138" s="1338" t="str">
        <f>+IF(+ROUND(L141,0)=0,"O K","НЕРАВНЕНИЕ!")</f>
        <v>O K</v>
      </c>
      <c r="M138" s="1325"/>
      <c r="N138" s="1339" t="str">
        <f>+IF(+ROUND(N141,0)=0,"O K","НЕРАВНЕНИЕ!")</f>
        <v>O K</v>
      </c>
      <c r="O138" s="1309"/>
      <c r="P138" s="1340" t="str">
        <f>+IF(+ROUND(P141,0)=0,"O K","НЕРАВНЕНИЕ!")</f>
        <v>O K</v>
      </c>
      <c r="Q138" s="1341" t="str">
        <f>+IF(+ROUND(Q141,0)=0,"O K","НЕРАВНЕНИЕ!")</f>
        <v>O K</v>
      </c>
      <c r="R138" s="1329"/>
      <c r="S138" s="1330"/>
      <c r="T138" s="1330"/>
      <c r="U138" s="1330"/>
      <c r="V138" s="1309"/>
      <c r="X138" s="1314"/>
    </row>
    <row r="139" spans="1:24" s="1019" customFormat="1" ht="13.5" thickBot="1">
      <c r="A139" s="1309"/>
      <c r="B139" s="1309"/>
      <c r="C139" s="1309"/>
      <c r="D139" s="1309"/>
      <c r="E139" s="1312"/>
      <c r="F139" s="1325"/>
      <c r="G139" s="1325"/>
      <c r="H139" s="1325"/>
      <c r="I139" s="1342"/>
      <c r="J139" s="1325"/>
      <c r="K139" s="1325"/>
      <c r="L139" s="1342"/>
      <c r="M139" s="1325"/>
      <c r="N139" s="1325"/>
      <c r="O139" s="1309"/>
      <c r="P139" s="1313"/>
      <c r="Q139" s="1313"/>
      <c r="R139" s="1329"/>
      <c r="S139" s="1308"/>
      <c r="T139" s="1308"/>
      <c r="U139" s="1308"/>
      <c r="V139" s="1309"/>
      <c r="X139" s="1314"/>
    </row>
    <row r="140" spans="1:24" s="1019" customFormat="1" ht="15.75">
      <c r="A140" s="1309"/>
      <c r="B140" s="1315" t="s">
        <v>1220</v>
      </c>
      <c r="C140" s="1316"/>
      <c r="D140" s="1317"/>
      <c r="E140" s="1312"/>
      <c r="F140" s="1343">
        <f>+ROUND(F83,0)+ROUND(F84,0)</f>
        <v>0</v>
      </c>
      <c r="G140" s="1344">
        <f>+ROUND(G83,0)+ROUND(G84,0)</f>
        <v>0</v>
      </c>
      <c r="H140" s="1320"/>
      <c r="I140" s="1345">
        <f>+ROUND(I83,0)+ROUND(I84,0)</f>
        <v>0</v>
      </c>
      <c r="J140" s="1346">
        <f>+ROUND(J83,0)+ROUND(J84,0)</f>
        <v>0</v>
      </c>
      <c r="K140" s="1323"/>
      <c r="L140" s="1347">
        <f>+ROUND(L83,0)+ROUND(L84,0)</f>
        <v>0</v>
      </c>
      <c r="M140" s="1325"/>
      <c r="N140" s="1348">
        <f>+ROUND(N83,0)+ROUND(N84,0)</f>
        <v>0</v>
      </c>
      <c r="O140" s="1309"/>
      <c r="P140" s="1349">
        <f>+ROUND(P83,0)+ROUND(P84,0)</f>
        <v>0</v>
      </c>
      <c r="Q140" s="1350">
        <f>+ROUND(Q83,0)+ROUND(Q84,0)</f>
        <v>0</v>
      </c>
      <c r="R140" s="1329"/>
      <c r="S140" s="1308"/>
      <c r="T140" s="1308"/>
      <c r="U140" s="1308"/>
      <c r="V140" s="1309"/>
      <c r="X140" s="1314"/>
    </row>
    <row r="141" spans="1:24" s="1019" customFormat="1" ht="16.5" thickBot="1">
      <c r="A141" s="1309"/>
      <c r="B141" s="1331" t="s">
        <v>1221</v>
      </c>
      <c r="C141" s="1332"/>
      <c r="D141" s="1333"/>
      <c r="E141" s="1312"/>
      <c r="F141" s="1351">
        <f>SUM(+ROUND(F83,0)+ROUND(F101,0)+ROUND(F120,0)+ROUND(F127,0)+ROUND(F129,0)+ROUND(F130,0))-ROUND(F131,0)</f>
        <v>0</v>
      </c>
      <c r="G141" s="1352">
        <f>SUM(+ROUND(G83,0)+ROUND(G101,0)+ROUND(G120,0)+ROUND(G127,0)+ROUND(G129,0)+ROUND(G130,0))-ROUND(G131,0)</f>
        <v>0</v>
      </c>
      <c r="H141" s="1320"/>
      <c r="I141" s="1353">
        <f>SUM(+ROUND(I83,0)+ROUND(I101,0)+ROUND(I120,0)+ROUND(I127,0)+ROUND(I129,0)+ROUND(I130,0))-ROUND(I131,0)</f>
        <v>0</v>
      </c>
      <c r="J141" s="1354">
        <f>SUM(+ROUND(J83,0)+ROUND(J101,0)+ROUND(J120,0)+ROUND(J127,0)+ROUND(J129,0)+ROUND(J130,0))-ROUND(J131,0)</f>
        <v>0</v>
      </c>
      <c r="K141" s="1323"/>
      <c r="L141" s="1355">
        <f>SUM(+ROUND(L83,0)+ROUND(L101,0)+ROUND(L120,0)+ROUND(L127,0)+ROUND(L129,0)+ROUND(L130,0))-ROUND(L131,0)</f>
        <v>0</v>
      </c>
      <c r="M141" s="1325"/>
      <c r="N141" s="1356">
        <f>SUM(+ROUND(N83,0)+ROUND(N101,0)+ROUND(N120,0)+ROUND(N127,0)+ROUND(N129,0)+ROUND(N130,0))-ROUND(N131,0)</f>
        <v>0</v>
      </c>
      <c r="O141" s="1309"/>
      <c r="P141" s="1357">
        <f>SUM(+ROUND(P83,0)+ROUND(P101,0)+ROUND(P120,0)+ROUND(P127,0)+ROUND(P129,0)+ROUND(P130,0))-ROUND(P131,0)</f>
        <v>0</v>
      </c>
      <c r="Q141" s="1358">
        <f>SUM(+ROUND(Q83,0)+ROUND(Q101,0)+ROUND(Q120,0)+ROUND(Q127,0)+ROUND(Q129,0)+ROUND(Q130,0))-ROUND(Q131,0)</f>
        <v>0</v>
      </c>
      <c r="R141" s="1329"/>
      <c r="S141" s="1308"/>
      <c r="T141" s="1308"/>
      <c r="U141" s="1308"/>
      <c r="V141" s="1309"/>
      <c r="X141" s="1314"/>
    </row>
    <row r="142" spans="1:24" s="1019" customFormat="1" ht="12.75">
      <c r="A142" s="1309"/>
      <c r="B142" s="1309"/>
      <c r="C142" s="1309"/>
      <c r="D142" s="1309"/>
      <c r="E142" s="1309"/>
      <c r="F142" s="1312"/>
      <c r="G142" s="1312"/>
      <c r="H142" s="1312"/>
      <c r="I142" s="1312"/>
      <c r="J142" s="1312"/>
      <c r="K142" s="1312"/>
      <c r="L142" s="1312"/>
      <c r="M142" s="1312"/>
      <c r="N142" s="1312"/>
      <c r="O142" s="1309"/>
      <c r="P142" s="1313"/>
      <c r="Q142" s="1313"/>
      <c r="R142" s="1329"/>
      <c r="S142" s="1308"/>
      <c r="T142" s="1308"/>
      <c r="U142" s="1308"/>
      <c r="V142" s="1309"/>
      <c r="X142" s="1314"/>
    </row>
    <row r="143" spans="1:24" s="1019" customFormat="1" ht="12.75">
      <c r="A143" s="1309"/>
      <c r="B143" s="1309"/>
      <c r="C143" s="1309"/>
      <c r="D143" s="1309"/>
      <c r="E143" s="1312"/>
      <c r="F143" s="1312"/>
      <c r="G143" s="1312"/>
      <c r="H143" s="1312"/>
      <c r="I143" s="1312"/>
      <c r="J143" s="1312"/>
      <c r="K143" s="1312"/>
      <c r="L143" s="1312"/>
      <c r="M143" s="1312"/>
      <c r="N143" s="1312"/>
      <c r="O143" s="1309"/>
      <c r="P143" s="1313"/>
      <c r="Q143" s="1313"/>
      <c r="R143" s="1329"/>
      <c r="S143" s="1308"/>
      <c r="T143" s="1308"/>
      <c r="U143" s="1308"/>
      <c r="V143" s="1309"/>
      <c r="X143" s="1314"/>
    </row>
    <row r="144" spans="1:24" s="1019" customFormat="1" ht="12.75">
      <c r="A144" s="1309"/>
      <c r="B144" s="1309"/>
      <c r="C144" s="1309"/>
      <c r="D144" s="1309"/>
      <c r="E144" s="1312"/>
      <c r="F144" s="1312"/>
      <c r="G144" s="1312"/>
      <c r="H144" s="1312"/>
      <c r="I144" s="1312"/>
      <c r="J144" s="1312"/>
      <c r="K144" s="1312"/>
      <c r="L144" s="1312"/>
      <c r="M144" s="1312"/>
      <c r="N144" s="1312"/>
      <c r="O144" s="1309"/>
      <c r="P144" s="1313"/>
      <c r="Q144" s="1313"/>
      <c r="R144" s="1329"/>
      <c r="S144" s="1308"/>
      <c r="T144" s="1308"/>
      <c r="U144" s="1308"/>
      <c r="V144" s="1309"/>
      <c r="X144" s="1314"/>
    </row>
    <row r="145" spans="1:24" s="1019" customFormat="1" ht="12.75">
      <c r="A145" s="1309"/>
      <c r="B145" s="1309"/>
      <c r="C145" s="1309"/>
      <c r="D145" s="1309"/>
      <c r="E145" s="1312"/>
      <c r="F145" s="1312"/>
      <c r="G145" s="1312"/>
      <c r="H145" s="1312"/>
      <c r="I145" s="1312"/>
      <c r="J145" s="1312"/>
      <c r="K145" s="1312"/>
      <c r="L145" s="1312"/>
      <c r="M145" s="1312"/>
      <c r="N145" s="1312"/>
      <c r="O145" s="1309"/>
      <c r="P145" s="1313"/>
      <c r="Q145" s="1313"/>
      <c r="R145" s="1329"/>
      <c r="S145" s="1308"/>
      <c r="T145" s="1308"/>
      <c r="U145" s="1308"/>
      <c r="V145" s="1309"/>
      <c r="X145" s="1314"/>
    </row>
    <row r="146" spans="1:24" s="1019" customFormat="1" ht="12.75">
      <c r="A146" s="1309"/>
      <c r="B146" s="1309"/>
      <c r="C146" s="1309"/>
      <c r="D146" s="1309"/>
      <c r="E146" s="1312"/>
      <c r="F146" s="1312"/>
      <c r="G146" s="1312"/>
      <c r="H146" s="1312"/>
      <c r="I146" s="1312"/>
      <c r="J146" s="1312"/>
      <c r="K146" s="1312"/>
      <c r="L146" s="1312"/>
      <c r="M146" s="1312"/>
      <c r="N146" s="1312"/>
      <c r="O146" s="1309"/>
      <c r="P146" s="1313"/>
      <c r="Q146" s="1313"/>
      <c r="R146" s="1329"/>
      <c r="S146" s="1308"/>
      <c r="T146" s="1308"/>
      <c r="U146" s="1308"/>
      <c r="V146" s="1309"/>
      <c r="X146" s="1314"/>
    </row>
    <row r="147" spans="1:24" s="1019" customFormat="1" ht="12.75">
      <c r="A147" s="1309"/>
      <c r="B147" s="1309"/>
      <c r="C147" s="1309"/>
      <c r="D147" s="1309"/>
      <c r="E147" s="1312"/>
      <c r="F147" s="1312"/>
      <c r="G147" s="1312"/>
      <c r="H147" s="1312"/>
      <c r="I147" s="1312"/>
      <c r="J147" s="1312"/>
      <c r="K147" s="1312"/>
      <c r="L147" s="1312"/>
      <c r="M147" s="1312"/>
      <c r="N147" s="1312"/>
      <c r="O147" s="1309"/>
      <c r="P147" s="1313"/>
      <c r="Q147" s="1313"/>
      <c r="R147" s="1329"/>
      <c r="S147" s="1308"/>
      <c r="T147" s="1308"/>
      <c r="U147" s="1308"/>
      <c r="V147" s="1309"/>
      <c r="X147" s="1314"/>
    </row>
    <row r="148" spans="1:24" s="1019" customFormat="1" ht="12.75">
      <c r="A148" s="1309"/>
      <c r="B148" s="1309"/>
      <c r="C148" s="1309"/>
      <c r="D148" s="1309"/>
      <c r="E148" s="1312"/>
      <c r="F148" s="1312"/>
      <c r="G148" s="1312"/>
      <c r="H148" s="1312"/>
      <c r="I148" s="1312"/>
      <c r="J148" s="1312"/>
      <c r="K148" s="1312"/>
      <c r="L148" s="1312"/>
      <c r="M148" s="1312"/>
      <c r="N148" s="1312"/>
      <c r="O148" s="1309"/>
      <c r="P148" s="1313"/>
      <c r="Q148" s="1313"/>
      <c r="R148" s="1329"/>
      <c r="S148" s="1308"/>
      <c r="T148" s="1308"/>
      <c r="U148" s="1308"/>
      <c r="V148" s="1309"/>
      <c r="X148" s="1314"/>
    </row>
    <row r="149" spans="1:24" s="1019" customFormat="1" ht="12.75">
      <c r="A149" s="1309"/>
      <c r="B149" s="1309"/>
      <c r="C149" s="1309"/>
      <c r="D149" s="1309"/>
      <c r="E149" s="1312"/>
      <c r="F149" s="1312"/>
      <c r="G149" s="1312"/>
      <c r="H149" s="1312"/>
      <c r="I149" s="1312"/>
      <c r="J149" s="1312"/>
      <c r="K149" s="1312"/>
      <c r="L149" s="1312"/>
      <c r="M149" s="1312"/>
      <c r="N149" s="1312"/>
      <c r="O149" s="1309"/>
      <c r="P149" s="1313"/>
      <c r="Q149" s="1313"/>
      <c r="R149" s="1329"/>
      <c r="S149" s="1308"/>
      <c r="T149" s="1308"/>
      <c r="U149" s="1308"/>
      <c r="V149" s="1309"/>
      <c r="X149" s="1314"/>
    </row>
    <row r="150" spans="1:24" s="1019" customFormat="1" ht="12.75">
      <c r="A150" s="1309"/>
      <c r="B150" s="1309"/>
      <c r="C150" s="1309"/>
      <c r="D150" s="1309"/>
      <c r="E150" s="1312"/>
      <c r="F150" s="1312"/>
      <c r="G150" s="1312"/>
      <c r="H150" s="1312"/>
      <c r="I150" s="1312"/>
      <c r="J150" s="1312"/>
      <c r="K150" s="1312"/>
      <c r="L150" s="1312"/>
      <c r="M150" s="1312"/>
      <c r="N150" s="1312"/>
      <c r="O150" s="1309"/>
      <c r="P150" s="1313"/>
      <c r="Q150" s="1313"/>
      <c r="R150" s="1329"/>
      <c r="S150" s="1308"/>
      <c r="T150" s="1308"/>
      <c r="U150" s="1308"/>
      <c r="V150" s="1309"/>
      <c r="X150" s="1314"/>
    </row>
    <row r="151" spans="1:24" s="1019" customFormat="1" ht="12.75">
      <c r="A151" s="1309"/>
      <c r="B151" s="1309"/>
      <c r="C151" s="1309"/>
      <c r="D151" s="1309"/>
      <c r="E151" s="1312"/>
      <c r="F151" s="1312"/>
      <c r="G151" s="1312"/>
      <c r="H151" s="1312"/>
      <c r="I151" s="1312"/>
      <c r="J151" s="1312"/>
      <c r="K151" s="1312"/>
      <c r="L151" s="1312"/>
      <c r="M151" s="1312"/>
      <c r="N151" s="1312"/>
      <c r="O151" s="1309"/>
      <c r="P151" s="1313"/>
      <c r="Q151" s="1313"/>
      <c r="R151" s="1329"/>
      <c r="S151" s="1308"/>
      <c r="T151" s="1308"/>
      <c r="U151" s="1308"/>
      <c r="V151" s="1309"/>
      <c r="X151" s="1314"/>
    </row>
    <row r="152" spans="1:24" s="1019" customFormat="1" ht="12.75">
      <c r="A152" s="1309"/>
      <c r="B152" s="1309"/>
      <c r="C152" s="1309"/>
      <c r="D152" s="1309"/>
      <c r="E152" s="1312"/>
      <c r="F152" s="1312"/>
      <c r="G152" s="1312"/>
      <c r="H152" s="1312"/>
      <c r="I152" s="1312"/>
      <c r="J152" s="1312"/>
      <c r="K152" s="1312"/>
      <c r="L152" s="1312"/>
      <c r="M152" s="1312"/>
      <c r="N152" s="1312"/>
      <c r="O152" s="1309"/>
      <c r="P152" s="1313"/>
      <c r="Q152" s="1313"/>
      <c r="R152" s="1329"/>
      <c r="S152" s="1308"/>
      <c r="T152" s="1308"/>
      <c r="U152" s="1308"/>
      <c r="V152" s="1309"/>
      <c r="X152" s="1314"/>
    </row>
    <row r="153" spans="1:24" s="1019" customFormat="1" ht="12.75">
      <c r="A153" s="1309"/>
      <c r="B153" s="1309"/>
      <c r="C153" s="1309"/>
      <c r="D153" s="1309"/>
      <c r="E153" s="1312"/>
      <c r="F153" s="1312"/>
      <c r="G153" s="1312"/>
      <c r="H153" s="1312"/>
      <c r="I153" s="1312"/>
      <c r="J153" s="1312"/>
      <c r="K153" s="1312"/>
      <c r="L153" s="1312"/>
      <c r="M153" s="1312"/>
      <c r="N153" s="1312"/>
      <c r="O153" s="1309"/>
      <c r="P153" s="1313"/>
      <c r="Q153" s="1313"/>
      <c r="R153" s="1329"/>
      <c r="S153" s="1308"/>
      <c r="T153" s="1308"/>
      <c r="U153" s="1308"/>
      <c r="V153" s="1309"/>
      <c r="X153" s="1314"/>
    </row>
    <row r="154" spans="1:24" s="1019" customFormat="1" ht="12.75">
      <c r="A154" s="1309"/>
      <c r="B154" s="1309"/>
      <c r="C154" s="1309"/>
      <c r="D154" s="1309"/>
      <c r="E154" s="1312"/>
      <c r="F154" s="1312"/>
      <c r="G154" s="1312"/>
      <c r="H154" s="1312"/>
      <c r="I154" s="1312"/>
      <c r="J154" s="1312"/>
      <c r="K154" s="1312"/>
      <c r="L154" s="1312"/>
      <c r="M154" s="1312"/>
      <c r="N154" s="1312"/>
      <c r="O154" s="1309"/>
      <c r="P154" s="1313"/>
      <c r="Q154" s="1313"/>
      <c r="R154" s="1329"/>
      <c r="S154" s="1308"/>
      <c r="T154" s="1308"/>
      <c r="U154" s="1308"/>
      <c r="V154" s="1309"/>
      <c r="X154" s="1314"/>
    </row>
    <row r="155" spans="1:24" s="1019" customFormat="1" ht="12.75">
      <c r="A155" s="1309"/>
      <c r="B155" s="1309"/>
      <c r="C155" s="1309"/>
      <c r="D155" s="1309"/>
      <c r="E155" s="1312"/>
      <c r="F155" s="1312"/>
      <c r="G155" s="1312"/>
      <c r="H155" s="1312"/>
      <c r="I155" s="1312"/>
      <c r="J155" s="1312"/>
      <c r="K155" s="1312"/>
      <c r="L155" s="1312"/>
      <c r="M155" s="1312"/>
      <c r="N155" s="1312"/>
      <c r="O155" s="1309"/>
      <c r="P155" s="1313"/>
      <c r="Q155" s="1313"/>
      <c r="R155" s="1329"/>
      <c r="S155" s="1308"/>
      <c r="T155" s="1308"/>
      <c r="U155" s="1308"/>
      <c r="V155" s="1309"/>
      <c r="X155" s="1314"/>
    </row>
    <row r="156" spans="1:24" s="1019" customFormat="1" ht="12.75">
      <c r="A156" s="1309"/>
      <c r="B156" s="1309"/>
      <c r="C156" s="1309"/>
      <c r="D156" s="1309"/>
      <c r="E156" s="1312"/>
      <c r="F156" s="1312"/>
      <c r="G156" s="1312"/>
      <c r="H156" s="1312"/>
      <c r="I156" s="1312"/>
      <c r="J156" s="1312"/>
      <c r="K156" s="1312"/>
      <c r="L156" s="1312"/>
      <c r="M156" s="1312"/>
      <c r="N156" s="1312"/>
      <c r="O156" s="1309"/>
      <c r="P156" s="1313"/>
      <c r="Q156" s="1313"/>
      <c r="R156" s="1329"/>
      <c r="S156" s="1308"/>
      <c r="T156" s="1308"/>
      <c r="U156" s="1308"/>
      <c r="V156" s="1309"/>
      <c r="X156" s="1314"/>
    </row>
    <row r="157" spans="1:24" s="1019" customFormat="1" ht="12.75">
      <c r="A157" s="1309"/>
      <c r="B157" s="1309"/>
      <c r="C157" s="1309"/>
      <c r="D157" s="1309"/>
      <c r="E157" s="1312"/>
      <c r="F157" s="1312"/>
      <c r="G157" s="1312"/>
      <c r="H157" s="1312"/>
      <c r="I157" s="1312"/>
      <c r="J157" s="1312"/>
      <c r="K157" s="1312"/>
      <c r="L157" s="1312"/>
      <c r="M157" s="1312"/>
      <c r="N157" s="1312"/>
      <c r="O157" s="1309"/>
      <c r="P157" s="1313"/>
      <c r="Q157" s="1313"/>
      <c r="R157" s="1329"/>
      <c r="S157" s="1308"/>
      <c r="T157" s="1308"/>
      <c r="U157" s="1308"/>
      <c r="V157" s="1309"/>
      <c r="X157" s="1314"/>
    </row>
    <row r="158" spans="1:24" s="1019" customFormat="1" ht="12.75">
      <c r="A158" s="1309"/>
      <c r="B158" s="1309"/>
      <c r="C158" s="1309"/>
      <c r="D158" s="1309"/>
      <c r="E158" s="1312"/>
      <c r="F158" s="1312"/>
      <c r="G158" s="1312"/>
      <c r="H158" s="1312"/>
      <c r="I158" s="1312"/>
      <c r="J158" s="1312"/>
      <c r="K158" s="1312"/>
      <c r="L158" s="1312"/>
      <c r="M158" s="1312"/>
      <c r="N158" s="1312"/>
      <c r="O158" s="1309"/>
      <c r="P158" s="1313"/>
      <c r="Q158" s="1313"/>
      <c r="R158" s="1329"/>
      <c r="S158" s="1308"/>
      <c r="T158" s="1308"/>
      <c r="U158" s="1308"/>
      <c r="V158" s="1309"/>
      <c r="X158" s="1314"/>
    </row>
    <row r="159" spans="1:24" s="1019" customFormat="1" ht="12.75">
      <c r="A159" s="1309"/>
      <c r="B159" s="1309"/>
      <c r="C159" s="1309"/>
      <c r="D159" s="1309"/>
      <c r="E159" s="1312"/>
      <c r="F159" s="1312"/>
      <c r="G159" s="1312"/>
      <c r="H159" s="1312"/>
      <c r="I159" s="1312"/>
      <c r="J159" s="1312"/>
      <c r="K159" s="1312"/>
      <c r="L159" s="1312"/>
      <c r="M159" s="1312"/>
      <c r="N159" s="1312"/>
      <c r="O159" s="1309"/>
      <c r="P159" s="1313"/>
      <c r="Q159" s="1313"/>
      <c r="R159" s="1329"/>
      <c r="S159" s="1308"/>
      <c r="T159" s="1308"/>
      <c r="U159" s="1308"/>
      <c r="V159" s="1309"/>
      <c r="X159" s="1314"/>
    </row>
    <row r="160" spans="1:24" s="1019" customFormat="1" ht="12.75">
      <c r="A160" s="1309"/>
      <c r="B160" s="1309"/>
      <c r="C160" s="1309"/>
      <c r="D160" s="1309"/>
      <c r="E160" s="1312"/>
      <c r="F160" s="1312"/>
      <c r="G160" s="1312"/>
      <c r="H160" s="1312"/>
      <c r="I160" s="1312"/>
      <c r="J160" s="1312"/>
      <c r="K160" s="1312"/>
      <c r="L160" s="1312"/>
      <c r="M160" s="1312"/>
      <c r="N160" s="1312"/>
      <c r="O160" s="1309"/>
      <c r="P160" s="1313"/>
      <c r="Q160" s="1313"/>
      <c r="R160" s="1329"/>
      <c r="S160" s="1308"/>
      <c r="T160" s="1308"/>
      <c r="U160" s="1308"/>
      <c r="V160" s="1309"/>
      <c r="X160" s="1314"/>
    </row>
    <row r="161" spans="1:24" s="1019" customFormat="1" ht="12.75">
      <c r="A161" s="1309"/>
      <c r="B161" s="1309"/>
      <c r="C161" s="1309"/>
      <c r="D161" s="1309"/>
      <c r="E161" s="1312"/>
      <c r="F161" s="1312"/>
      <c r="G161" s="1312"/>
      <c r="H161" s="1312"/>
      <c r="I161" s="1312"/>
      <c r="J161" s="1312"/>
      <c r="K161" s="1312"/>
      <c r="L161" s="1312"/>
      <c r="M161" s="1312"/>
      <c r="N161" s="1312"/>
      <c r="O161" s="1309"/>
      <c r="P161" s="1313"/>
      <c r="Q161" s="1313"/>
      <c r="R161" s="1329"/>
      <c r="S161" s="1308"/>
      <c r="T161" s="1308"/>
      <c r="U161" s="1308"/>
      <c r="V161" s="1309"/>
      <c r="X161" s="1314"/>
    </row>
    <row r="162" spans="1:24" s="1019" customFormat="1" ht="12.75">
      <c r="A162" s="1309"/>
      <c r="B162" s="1309"/>
      <c r="C162" s="1309"/>
      <c r="D162" s="1309"/>
      <c r="E162" s="1312"/>
      <c r="F162" s="1312"/>
      <c r="G162" s="1312"/>
      <c r="H162" s="1312"/>
      <c r="I162" s="1312"/>
      <c r="J162" s="1312"/>
      <c r="K162" s="1312"/>
      <c r="L162" s="1312"/>
      <c r="M162" s="1312"/>
      <c r="N162" s="1312"/>
      <c r="O162" s="1309"/>
      <c r="P162" s="1313"/>
      <c r="Q162" s="1313"/>
      <c r="R162" s="1329"/>
      <c r="S162" s="1308"/>
      <c r="T162" s="1308"/>
      <c r="U162" s="1308"/>
      <c r="V162" s="1309"/>
      <c r="X162" s="1314"/>
    </row>
    <row r="163" spans="1:24" s="1019" customFormat="1" ht="12.75">
      <c r="A163" s="1309"/>
      <c r="B163" s="1309"/>
      <c r="C163" s="1309"/>
      <c r="D163" s="1309"/>
      <c r="E163" s="1312"/>
      <c r="F163" s="1312"/>
      <c r="G163" s="1312"/>
      <c r="H163" s="1312"/>
      <c r="I163" s="1312"/>
      <c r="J163" s="1312"/>
      <c r="K163" s="1312"/>
      <c r="L163" s="1312"/>
      <c r="M163" s="1312"/>
      <c r="N163" s="1312"/>
      <c r="O163" s="1309"/>
      <c r="P163" s="1313"/>
      <c r="Q163" s="1313"/>
      <c r="R163" s="1329"/>
      <c r="S163" s="1308"/>
      <c r="T163" s="1308"/>
      <c r="U163" s="1308"/>
      <c r="V163" s="1309"/>
      <c r="X163" s="1314"/>
    </row>
    <row r="164" spans="1:24" s="1019" customFormat="1" ht="12.75">
      <c r="A164" s="1309"/>
      <c r="B164" s="1309"/>
      <c r="C164" s="1309"/>
      <c r="D164" s="1309"/>
      <c r="E164" s="1312"/>
      <c r="F164" s="1312"/>
      <c r="G164" s="1312"/>
      <c r="H164" s="1312"/>
      <c r="I164" s="1312"/>
      <c r="J164" s="1312"/>
      <c r="K164" s="1312"/>
      <c r="L164" s="1312"/>
      <c r="M164" s="1312"/>
      <c r="N164" s="1312"/>
      <c r="O164" s="1309"/>
      <c r="P164" s="1313"/>
      <c r="Q164" s="1313"/>
      <c r="R164" s="1329"/>
      <c r="S164" s="1308"/>
      <c r="T164" s="1308"/>
      <c r="U164" s="1308"/>
      <c r="V164" s="1309"/>
      <c r="X164" s="1314"/>
    </row>
    <row r="165" spans="1:24" s="1019" customFormat="1" ht="12.75">
      <c r="A165" s="1309"/>
      <c r="B165" s="1309"/>
      <c r="C165" s="1309"/>
      <c r="D165" s="1309"/>
      <c r="E165" s="1312"/>
      <c r="F165" s="1312"/>
      <c r="G165" s="1312"/>
      <c r="H165" s="1312"/>
      <c r="I165" s="1312"/>
      <c r="J165" s="1312"/>
      <c r="K165" s="1312"/>
      <c r="L165" s="1312"/>
      <c r="M165" s="1312"/>
      <c r="N165" s="1312"/>
      <c r="O165" s="1309"/>
      <c r="P165" s="1313"/>
      <c r="Q165" s="1313"/>
      <c r="R165" s="1329"/>
      <c r="S165" s="1308"/>
      <c r="T165" s="1308"/>
      <c r="U165" s="1308"/>
      <c r="V165" s="1309"/>
      <c r="X165" s="1314"/>
    </row>
    <row r="166" spans="1:24" s="1019" customFormat="1" ht="12.75">
      <c r="A166" s="1309"/>
      <c r="B166" s="1309"/>
      <c r="C166" s="1309"/>
      <c r="D166" s="1309"/>
      <c r="E166" s="1312"/>
      <c r="F166" s="1312"/>
      <c r="G166" s="1312"/>
      <c r="H166" s="1312"/>
      <c r="I166" s="1312"/>
      <c r="J166" s="1312"/>
      <c r="K166" s="1312"/>
      <c r="L166" s="1312"/>
      <c r="M166" s="1312"/>
      <c r="N166" s="1312"/>
      <c r="O166" s="1309"/>
      <c r="P166" s="1313"/>
      <c r="Q166" s="1313"/>
      <c r="R166" s="1329"/>
      <c r="S166" s="1308"/>
      <c r="T166" s="1308"/>
      <c r="U166" s="1308"/>
      <c r="V166" s="1309"/>
      <c r="X166" s="1314"/>
    </row>
    <row r="167" spans="1:24" s="1019" customFormat="1" ht="12.75">
      <c r="A167" s="1309"/>
      <c r="B167" s="1309"/>
      <c r="C167" s="1309"/>
      <c r="D167" s="1309"/>
      <c r="E167" s="1312"/>
      <c r="F167" s="1312"/>
      <c r="G167" s="1312"/>
      <c r="H167" s="1312"/>
      <c r="I167" s="1312"/>
      <c r="J167" s="1312"/>
      <c r="K167" s="1312"/>
      <c r="L167" s="1312"/>
      <c r="M167" s="1312"/>
      <c r="N167" s="1312"/>
      <c r="O167" s="1309"/>
      <c r="P167" s="1313"/>
      <c r="Q167" s="1313"/>
      <c r="R167" s="1329"/>
      <c r="S167" s="1308"/>
      <c r="T167" s="1308"/>
      <c r="U167" s="1308"/>
      <c r="V167" s="1309"/>
      <c r="X167" s="1314"/>
    </row>
    <row r="168" spans="1:24" s="1019" customFormat="1" ht="12.75">
      <c r="A168" s="1309"/>
      <c r="B168" s="1309"/>
      <c r="C168" s="1309"/>
      <c r="D168" s="1309"/>
      <c r="E168" s="1312"/>
      <c r="F168" s="1312"/>
      <c r="G168" s="1312"/>
      <c r="H168" s="1312"/>
      <c r="I168" s="1312"/>
      <c r="J168" s="1312"/>
      <c r="K168" s="1312"/>
      <c r="L168" s="1312"/>
      <c r="M168" s="1312"/>
      <c r="N168" s="1312"/>
      <c r="O168" s="1309"/>
      <c r="P168" s="1313"/>
      <c r="Q168" s="1313"/>
      <c r="R168" s="1329"/>
      <c r="S168" s="1308"/>
      <c r="T168" s="1308"/>
      <c r="U168" s="1308"/>
      <c r="V168" s="1309"/>
      <c r="X168" s="1314"/>
    </row>
    <row r="169" spans="1:24" s="1019" customFormat="1" ht="12.75">
      <c r="A169" s="1309"/>
      <c r="B169" s="1309"/>
      <c r="C169" s="1309"/>
      <c r="D169" s="1309"/>
      <c r="E169" s="1312"/>
      <c r="F169" s="1312"/>
      <c r="G169" s="1312"/>
      <c r="H169" s="1312"/>
      <c r="I169" s="1312"/>
      <c r="J169" s="1312"/>
      <c r="K169" s="1312"/>
      <c r="L169" s="1312"/>
      <c r="M169" s="1312"/>
      <c r="N169" s="1312"/>
      <c r="O169" s="1309"/>
      <c r="P169" s="1313"/>
      <c r="Q169" s="1313"/>
      <c r="R169" s="1329"/>
      <c r="S169" s="1308"/>
      <c r="T169" s="1308"/>
      <c r="U169" s="1308"/>
      <c r="V169" s="1309"/>
      <c r="X169" s="1314"/>
    </row>
    <row r="170" spans="1:24" s="1019" customFormat="1" ht="12.75">
      <c r="A170" s="1309"/>
      <c r="B170" s="1309"/>
      <c r="C170" s="1309"/>
      <c r="D170" s="1309"/>
      <c r="E170" s="1312"/>
      <c r="F170" s="1312"/>
      <c r="G170" s="1312"/>
      <c r="H170" s="1312"/>
      <c r="I170" s="1312"/>
      <c r="J170" s="1312"/>
      <c r="K170" s="1312"/>
      <c r="L170" s="1312"/>
      <c r="M170" s="1312"/>
      <c r="N170" s="1312"/>
      <c r="O170" s="1309"/>
      <c r="P170" s="1313"/>
      <c r="Q170" s="1313"/>
      <c r="R170" s="1329"/>
      <c r="S170" s="1308"/>
      <c r="T170" s="1308"/>
      <c r="U170" s="1308"/>
      <c r="V170" s="1309"/>
      <c r="X170" s="1314"/>
    </row>
    <row r="171" spans="1:24" s="1019" customFormat="1" ht="12.75">
      <c r="A171" s="1309"/>
      <c r="B171" s="1309"/>
      <c r="C171" s="1309"/>
      <c r="D171" s="1309"/>
      <c r="E171" s="1312"/>
      <c r="F171" s="1312"/>
      <c r="G171" s="1312"/>
      <c r="H171" s="1312"/>
      <c r="I171" s="1312"/>
      <c r="J171" s="1312"/>
      <c r="K171" s="1312"/>
      <c r="L171" s="1312"/>
      <c r="M171" s="1312"/>
      <c r="N171" s="1312"/>
      <c r="O171" s="1309"/>
      <c r="P171" s="1313"/>
      <c r="Q171" s="1313"/>
      <c r="R171" s="1329"/>
      <c r="S171" s="1308"/>
      <c r="T171" s="1308"/>
      <c r="U171" s="1308"/>
      <c r="V171" s="1309"/>
      <c r="X171" s="1314"/>
    </row>
    <row r="172" spans="1:24" s="1019" customFormat="1" ht="12.75">
      <c r="A172" s="1309"/>
      <c r="B172" s="1309"/>
      <c r="C172" s="1309"/>
      <c r="D172" s="1309"/>
      <c r="E172" s="1312"/>
      <c r="F172" s="1312"/>
      <c r="G172" s="1312"/>
      <c r="H172" s="1312"/>
      <c r="I172" s="1312"/>
      <c r="J172" s="1312"/>
      <c r="K172" s="1312"/>
      <c r="L172" s="1312"/>
      <c r="M172" s="1312"/>
      <c r="N172" s="1312"/>
      <c r="O172" s="1309"/>
      <c r="P172" s="1313"/>
      <c r="Q172" s="1313"/>
      <c r="R172" s="1329"/>
      <c r="S172" s="1308"/>
      <c r="T172" s="1308"/>
      <c r="U172" s="1308"/>
      <c r="V172" s="1309"/>
      <c r="X172" s="1314"/>
    </row>
    <row r="173" spans="1:24" s="1019" customFormat="1" ht="12.75">
      <c r="A173" s="1309"/>
      <c r="B173" s="1309"/>
      <c r="C173" s="1309"/>
      <c r="D173" s="1309"/>
      <c r="E173" s="1312"/>
      <c r="F173" s="1312"/>
      <c r="G173" s="1312"/>
      <c r="H173" s="1312"/>
      <c r="I173" s="1312"/>
      <c r="J173" s="1312"/>
      <c r="K173" s="1312"/>
      <c r="L173" s="1312"/>
      <c r="M173" s="1312"/>
      <c r="N173" s="1312"/>
      <c r="O173" s="1309"/>
      <c r="P173" s="1313"/>
      <c r="Q173" s="1313"/>
      <c r="R173" s="1329"/>
      <c r="S173" s="1308"/>
      <c r="T173" s="1308"/>
      <c r="U173" s="1308"/>
      <c r="V173" s="1309"/>
      <c r="X173" s="1314"/>
    </row>
    <row r="174" spans="1:24" s="1019" customFormat="1" ht="12.75">
      <c r="A174" s="1309"/>
      <c r="B174" s="1309"/>
      <c r="C174" s="1309"/>
      <c r="D174" s="1309"/>
      <c r="E174" s="1312"/>
      <c r="F174" s="1312"/>
      <c r="G174" s="1312"/>
      <c r="H174" s="1312"/>
      <c r="I174" s="1312"/>
      <c r="J174" s="1312"/>
      <c r="K174" s="1312"/>
      <c r="L174" s="1312"/>
      <c r="M174" s="1312"/>
      <c r="N174" s="1312"/>
      <c r="O174" s="1309"/>
      <c r="P174" s="1313"/>
      <c r="Q174" s="1313"/>
      <c r="R174" s="1329"/>
      <c r="S174" s="1308"/>
      <c r="T174" s="1308"/>
      <c r="U174" s="1308"/>
      <c r="V174" s="1309"/>
      <c r="X174" s="1314"/>
    </row>
    <row r="175" spans="1:24" s="1019" customFormat="1" ht="12.75">
      <c r="A175" s="1309"/>
      <c r="B175" s="1309"/>
      <c r="C175" s="1309"/>
      <c r="D175" s="1309"/>
      <c r="E175" s="1312"/>
      <c r="F175" s="1312"/>
      <c r="G175" s="1312"/>
      <c r="H175" s="1312"/>
      <c r="I175" s="1312"/>
      <c r="J175" s="1312"/>
      <c r="K175" s="1312"/>
      <c r="L175" s="1312"/>
      <c r="M175" s="1312"/>
      <c r="N175" s="1312"/>
      <c r="O175" s="1309"/>
      <c r="P175" s="1313"/>
      <c r="Q175" s="1313"/>
      <c r="R175" s="1329"/>
      <c r="S175" s="1308"/>
      <c r="T175" s="1308"/>
      <c r="U175" s="1308"/>
      <c r="V175" s="1309"/>
      <c r="X175" s="1314"/>
    </row>
    <row r="176" spans="1:24" s="1019" customFormat="1" ht="12.75">
      <c r="A176" s="1309"/>
      <c r="B176" s="1309"/>
      <c r="C176" s="1309"/>
      <c r="D176" s="1309"/>
      <c r="E176" s="1312"/>
      <c r="F176" s="1312"/>
      <c r="G176" s="1312"/>
      <c r="H176" s="1312"/>
      <c r="I176" s="1312"/>
      <c r="J176" s="1312"/>
      <c r="K176" s="1312"/>
      <c r="L176" s="1312"/>
      <c r="M176" s="1312"/>
      <c r="N176" s="1312"/>
      <c r="O176" s="1309"/>
      <c r="P176" s="1313"/>
      <c r="Q176" s="1313"/>
      <c r="R176" s="1329"/>
      <c r="S176" s="1308"/>
      <c r="T176" s="1308"/>
      <c r="U176" s="1308"/>
      <c r="V176" s="1309"/>
      <c r="X176" s="1314"/>
    </row>
    <row r="177" spans="1:24" s="1019" customFormat="1" ht="12.75">
      <c r="A177" s="1309"/>
      <c r="B177" s="1309"/>
      <c r="C177" s="1309"/>
      <c r="D177" s="1309"/>
      <c r="E177" s="1312"/>
      <c r="F177" s="1312"/>
      <c r="G177" s="1312"/>
      <c r="H177" s="1312"/>
      <c r="I177" s="1312"/>
      <c r="J177" s="1312"/>
      <c r="K177" s="1312"/>
      <c r="L177" s="1312"/>
      <c r="M177" s="1312"/>
      <c r="N177" s="1312"/>
      <c r="O177" s="1309"/>
      <c r="P177" s="1313"/>
      <c r="Q177" s="1313"/>
      <c r="R177" s="1329"/>
      <c r="S177" s="1308"/>
      <c r="T177" s="1308"/>
      <c r="U177" s="1308"/>
      <c r="V177" s="1309"/>
      <c r="X177" s="1314"/>
    </row>
    <row r="178" spans="1:24" s="1019" customFormat="1" ht="12.75">
      <c r="A178" s="1309"/>
      <c r="B178" s="1309"/>
      <c r="C178" s="1309"/>
      <c r="D178" s="1309"/>
      <c r="E178" s="1312"/>
      <c r="F178" s="1312"/>
      <c r="G178" s="1312"/>
      <c r="H178" s="1312"/>
      <c r="I178" s="1312"/>
      <c r="J178" s="1312"/>
      <c r="K178" s="1312"/>
      <c r="L178" s="1312"/>
      <c r="M178" s="1312"/>
      <c r="N178" s="1312"/>
      <c r="O178" s="1309"/>
      <c r="P178" s="1313"/>
      <c r="Q178" s="1313"/>
      <c r="R178" s="1329"/>
      <c r="S178" s="1308"/>
      <c r="T178" s="1308"/>
      <c r="U178" s="1308"/>
      <c r="V178" s="1309"/>
      <c r="X178" s="1314"/>
    </row>
    <row r="179" spans="1:24" s="1019" customFormat="1" ht="12.75">
      <c r="A179" s="1309"/>
      <c r="B179" s="1309"/>
      <c r="C179" s="1309"/>
      <c r="D179" s="1309"/>
      <c r="E179" s="1312"/>
      <c r="F179" s="1312"/>
      <c r="G179" s="1312"/>
      <c r="H179" s="1312"/>
      <c r="I179" s="1312"/>
      <c r="J179" s="1312"/>
      <c r="K179" s="1312"/>
      <c r="L179" s="1312"/>
      <c r="M179" s="1312"/>
      <c r="N179" s="1312"/>
      <c r="O179" s="1309"/>
      <c r="P179" s="1313"/>
      <c r="Q179" s="1313"/>
      <c r="R179" s="1329"/>
      <c r="S179" s="1308"/>
      <c r="T179" s="1308"/>
      <c r="U179" s="1308"/>
      <c r="V179" s="1309"/>
      <c r="X179" s="1314"/>
    </row>
    <row r="180" spans="1:24" s="1019" customFormat="1" ht="12.75">
      <c r="A180" s="1309"/>
      <c r="B180" s="1309"/>
      <c r="C180" s="1309"/>
      <c r="D180" s="1309"/>
      <c r="E180" s="1312"/>
      <c r="F180" s="1312"/>
      <c r="G180" s="1312"/>
      <c r="H180" s="1312"/>
      <c r="I180" s="1312"/>
      <c r="J180" s="1312"/>
      <c r="K180" s="1312"/>
      <c r="L180" s="1312"/>
      <c r="M180" s="1312"/>
      <c r="N180" s="1312"/>
      <c r="O180" s="1309"/>
      <c r="P180" s="1313"/>
      <c r="Q180" s="1313"/>
      <c r="R180" s="1329"/>
      <c r="S180" s="1308"/>
      <c r="T180" s="1308"/>
      <c r="U180" s="1308"/>
      <c r="V180" s="1309"/>
      <c r="X180" s="1314"/>
    </row>
    <row r="181" spans="1:24" s="1019" customFormat="1" ht="12.75">
      <c r="A181" s="1309"/>
      <c r="B181" s="1309"/>
      <c r="C181" s="1309"/>
      <c r="D181" s="1309"/>
      <c r="E181" s="1312"/>
      <c r="F181" s="1312"/>
      <c r="G181" s="1312"/>
      <c r="H181" s="1312"/>
      <c r="I181" s="1312"/>
      <c r="J181" s="1312"/>
      <c r="K181" s="1312"/>
      <c r="L181" s="1312"/>
      <c r="M181" s="1312"/>
      <c r="N181" s="1312"/>
      <c r="O181" s="1309"/>
      <c r="P181" s="1313"/>
      <c r="Q181" s="1313"/>
      <c r="R181" s="1329"/>
      <c r="S181" s="1308"/>
      <c r="T181" s="1308"/>
      <c r="U181" s="1308"/>
      <c r="V181" s="1309"/>
      <c r="X181" s="1314"/>
    </row>
    <row r="182" spans="1:24" s="1019" customFormat="1" ht="12.75">
      <c r="A182" s="1309"/>
      <c r="B182" s="1309"/>
      <c r="C182" s="1309"/>
      <c r="D182" s="1309"/>
      <c r="E182" s="1312"/>
      <c r="F182" s="1312"/>
      <c r="G182" s="1312"/>
      <c r="H182" s="1312"/>
      <c r="I182" s="1312"/>
      <c r="J182" s="1312"/>
      <c r="K182" s="1312"/>
      <c r="L182" s="1312"/>
      <c r="M182" s="1312"/>
      <c r="N182" s="1312"/>
      <c r="O182" s="1309"/>
      <c r="P182" s="1313"/>
      <c r="Q182" s="1313"/>
      <c r="R182" s="1329"/>
      <c r="S182" s="1308"/>
      <c r="T182" s="1308"/>
      <c r="U182" s="1308"/>
      <c r="V182" s="1309"/>
      <c r="X182" s="1314"/>
    </row>
    <row r="183" spans="1:24" s="1019" customFormat="1" ht="12.75">
      <c r="A183" s="1309"/>
      <c r="B183" s="1309"/>
      <c r="C183" s="1309"/>
      <c r="D183" s="1309"/>
      <c r="E183" s="1312"/>
      <c r="F183" s="1312"/>
      <c r="G183" s="1312"/>
      <c r="H183" s="1312"/>
      <c r="I183" s="1312"/>
      <c r="J183" s="1312"/>
      <c r="K183" s="1312"/>
      <c r="L183" s="1312"/>
      <c r="M183" s="1312"/>
      <c r="N183" s="1312"/>
      <c r="O183" s="1309"/>
      <c r="P183" s="1313"/>
      <c r="Q183" s="1313"/>
      <c r="R183" s="1329"/>
      <c r="S183" s="1308"/>
      <c r="T183" s="1308"/>
      <c r="U183" s="1308"/>
      <c r="V183" s="1309"/>
      <c r="X183" s="1314"/>
    </row>
    <row r="184" spans="1:24" s="1019" customFormat="1" ht="12.75">
      <c r="A184" s="1309"/>
      <c r="B184" s="1309"/>
      <c r="C184" s="1309"/>
      <c r="D184" s="1309"/>
      <c r="E184" s="1312"/>
      <c r="F184" s="1312"/>
      <c r="G184" s="1312"/>
      <c r="H184" s="1312"/>
      <c r="I184" s="1312"/>
      <c r="J184" s="1312"/>
      <c r="K184" s="1312"/>
      <c r="L184" s="1312"/>
      <c r="M184" s="1312"/>
      <c r="N184" s="1312"/>
      <c r="O184" s="1309"/>
      <c r="P184" s="1313"/>
      <c r="Q184" s="1313"/>
      <c r="R184" s="1329"/>
      <c r="S184" s="1308"/>
      <c r="T184" s="1308"/>
      <c r="U184" s="1308"/>
      <c r="V184" s="1309"/>
      <c r="X184" s="1314"/>
    </row>
    <row r="185" spans="1:24" s="1019" customFormat="1" ht="12.75">
      <c r="A185" s="1309"/>
      <c r="B185" s="1309"/>
      <c r="C185" s="1309"/>
      <c r="D185" s="1309"/>
      <c r="E185" s="1312"/>
      <c r="F185" s="1312"/>
      <c r="G185" s="1312"/>
      <c r="H185" s="1312"/>
      <c r="I185" s="1312"/>
      <c r="J185" s="1312"/>
      <c r="K185" s="1312"/>
      <c r="L185" s="1312"/>
      <c r="M185" s="1312"/>
      <c r="N185" s="1312"/>
      <c r="O185" s="1309"/>
      <c r="P185" s="1313"/>
      <c r="Q185" s="1313"/>
      <c r="R185" s="1329"/>
      <c r="S185" s="1308"/>
      <c r="T185" s="1308"/>
      <c r="U185" s="1308"/>
      <c r="V185" s="1309"/>
      <c r="X185" s="1314"/>
    </row>
    <row r="186" spans="1:24" s="1019" customFormat="1" ht="12.75">
      <c r="A186" s="1309"/>
      <c r="B186" s="1309"/>
      <c r="C186" s="1309"/>
      <c r="D186" s="1309"/>
      <c r="E186" s="1312"/>
      <c r="F186" s="1312"/>
      <c r="G186" s="1312"/>
      <c r="H186" s="1312"/>
      <c r="I186" s="1312"/>
      <c r="J186" s="1312"/>
      <c r="K186" s="1312"/>
      <c r="L186" s="1312"/>
      <c r="M186" s="1312"/>
      <c r="N186" s="1312"/>
      <c r="O186" s="1309"/>
      <c r="P186" s="1313"/>
      <c r="Q186" s="1313"/>
      <c r="R186" s="1329"/>
      <c r="S186" s="1309"/>
      <c r="T186" s="1309"/>
      <c r="U186" s="1309"/>
      <c r="V186" s="1309"/>
      <c r="X186" s="1314"/>
    </row>
    <row r="187" spans="1:24" s="1019" customFormat="1" ht="12.75">
      <c r="A187" s="1309"/>
      <c r="B187" s="1309"/>
      <c r="C187" s="1309"/>
      <c r="D187" s="1309"/>
      <c r="E187" s="1312"/>
      <c r="F187" s="1312"/>
      <c r="G187" s="1312"/>
      <c r="H187" s="1312"/>
      <c r="I187" s="1312"/>
      <c r="J187" s="1312"/>
      <c r="K187" s="1312"/>
      <c r="L187" s="1312"/>
      <c r="M187" s="1312"/>
      <c r="N187" s="1312"/>
      <c r="O187" s="1309"/>
      <c r="P187" s="1313"/>
      <c r="Q187" s="1313"/>
      <c r="R187" s="1329"/>
      <c r="S187" s="1309"/>
      <c r="T187" s="1309"/>
      <c r="U187" s="1309"/>
      <c r="V187" s="1309"/>
      <c r="X187" s="1314"/>
    </row>
    <row r="188" spans="1:24" s="1019" customFormat="1" ht="12.75">
      <c r="A188" s="1309"/>
      <c r="B188" s="1309"/>
      <c r="C188" s="1309"/>
      <c r="D188" s="1309"/>
      <c r="E188" s="1312"/>
      <c r="F188" s="1312"/>
      <c r="G188" s="1312"/>
      <c r="H188" s="1312"/>
      <c r="I188" s="1312"/>
      <c r="J188" s="1312"/>
      <c r="K188" s="1312"/>
      <c r="L188" s="1312"/>
      <c r="M188" s="1312"/>
      <c r="N188" s="1312"/>
      <c r="O188" s="1309"/>
      <c r="P188" s="1313"/>
      <c r="Q188" s="1313"/>
      <c r="R188" s="1329"/>
      <c r="S188" s="1309"/>
      <c r="T188" s="1309"/>
      <c r="U188" s="1309"/>
      <c r="V188" s="1309"/>
      <c r="X188" s="1314"/>
    </row>
    <row r="189" spans="1:24" s="1019" customFormat="1" ht="12.75">
      <c r="A189" s="1309"/>
      <c r="B189" s="1309"/>
      <c r="C189" s="1309"/>
      <c r="D189" s="1309"/>
      <c r="E189" s="1312"/>
      <c r="F189" s="1312"/>
      <c r="G189" s="1312"/>
      <c r="H189" s="1312"/>
      <c r="I189" s="1312"/>
      <c r="J189" s="1312"/>
      <c r="K189" s="1312"/>
      <c r="L189" s="1312"/>
      <c r="M189" s="1312"/>
      <c r="N189" s="1312"/>
      <c r="O189" s="1309"/>
      <c r="P189" s="1313"/>
      <c r="Q189" s="1313"/>
      <c r="R189" s="1329"/>
      <c r="S189" s="1309"/>
      <c r="T189" s="1309"/>
      <c r="U189" s="1309"/>
      <c r="V189" s="1309"/>
      <c r="X189" s="1314"/>
    </row>
    <row r="190" spans="1:24" s="1019" customFormat="1" ht="12.75">
      <c r="A190" s="1309"/>
      <c r="B190" s="1309"/>
      <c r="C190" s="1309"/>
      <c r="D190" s="1309"/>
      <c r="E190" s="1312"/>
      <c r="F190" s="1312"/>
      <c r="G190" s="1312"/>
      <c r="H190" s="1312"/>
      <c r="I190" s="1312"/>
      <c r="J190" s="1312"/>
      <c r="K190" s="1312"/>
      <c r="L190" s="1312"/>
      <c r="M190" s="1312"/>
      <c r="N190" s="1312"/>
      <c r="O190" s="1309"/>
      <c r="P190" s="1313"/>
      <c r="Q190" s="1313"/>
      <c r="R190" s="1329"/>
      <c r="S190" s="1309"/>
      <c r="T190" s="1309"/>
      <c r="U190" s="1309"/>
      <c r="V190" s="1309"/>
      <c r="X190" s="1314"/>
    </row>
    <row r="191" spans="1:24" s="1019" customFormat="1" ht="12.75">
      <c r="A191" s="1309"/>
      <c r="B191" s="1309"/>
      <c r="C191" s="1309"/>
      <c r="D191" s="1309"/>
      <c r="E191" s="1312"/>
      <c r="F191" s="1312"/>
      <c r="G191" s="1312"/>
      <c r="H191" s="1312"/>
      <c r="I191" s="1312"/>
      <c r="J191" s="1312"/>
      <c r="K191" s="1312"/>
      <c r="L191" s="1312"/>
      <c r="M191" s="1312"/>
      <c r="N191" s="1312"/>
      <c r="O191" s="1309"/>
      <c r="P191" s="1313"/>
      <c r="Q191" s="1313"/>
      <c r="R191" s="1329"/>
      <c r="S191" s="1309"/>
      <c r="T191" s="1309"/>
      <c r="U191" s="1309"/>
      <c r="V191" s="1309"/>
      <c r="X191" s="1314"/>
    </row>
    <row r="192" spans="1:24" s="1019" customFormat="1" ht="12.75">
      <c r="A192" s="1309"/>
      <c r="B192" s="1309"/>
      <c r="C192" s="1309"/>
      <c r="D192" s="1309"/>
      <c r="E192" s="1312"/>
      <c r="F192" s="1312"/>
      <c r="G192" s="1312"/>
      <c r="H192" s="1312"/>
      <c r="I192" s="1312"/>
      <c r="J192" s="1312"/>
      <c r="K192" s="1312"/>
      <c r="L192" s="1312"/>
      <c r="M192" s="1312"/>
      <c r="N192" s="1312"/>
      <c r="O192" s="1309"/>
      <c r="P192" s="1313"/>
      <c r="Q192" s="1313"/>
      <c r="R192" s="1329"/>
      <c r="S192" s="1309"/>
      <c r="T192" s="1309"/>
      <c r="U192" s="1309"/>
      <c r="V192" s="1309"/>
      <c r="X192" s="1314"/>
    </row>
    <row r="193" spans="1:24" s="1019" customFormat="1" ht="12.75">
      <c r="A193" s="1309"/>
      <c r="B193" s="1309"/>
      <c r="C193" s="1309"/>
      <c r="D193" s="1309"/>
      <c r="E193" s="1312"/>
      <c r="F193" s="1312"/>
      <c r="G193" s="1312"/>
      <c r="H193" s="1312"/>
      <c r="I193" s="1312"/>
      <c r="J193" s="1312"/>
      <c r="K193" s="1312"/>
      <c r="L193" s="1312"/>
      <c r="M193" s="1312"/>
      <c r="N193" s="1312"/>
      <c r="O193" s="1309"/>
      <c r="P193" s="1313"/>
      <c r="Q193" s="1313"/>
      <c r="R193" s="1329"/>
      <c r="S193" s="1309"/>
      <c r="T193" s="1309"/>
      <c r="U193" s="1309"/>
      <c r="V193" s="1309"/>
      <c r="X193" s="1314"/>
    </row>
    <row r="194" spans="1:24" s="1019" customFormat="1" ht="12.75">
      <c r="A194" s="1309"/>
      <c r="B194" s="1309"/>
      <c r="C194" s="1309"/>
      <c r="D194" s="1309"/>
      <c r="E194" s="1312"/>
      <c r="F194" s="1312"/>
      <c r="G194" s="1312"/>
      <c r="H194" s="1312"/>
      <c r="I194" s="1312"/>
      <c r="J194" s="1312"/>
      <c r="K194" s="1312"/>
      <c r="L194" s="1312"/>
      <c r="M194" s="1312"/>
      <c r="N194" s="1312"/>
      <c r="O194" s="1309"/>
      <c r="P194" s="1313"/>
      <c r="Q194" s="1313"/>
      <c r="R194" s="1329"/>
      <c r="S194" s="1309"/>
      <c r="T194" s="1309"/>
      <c r="U194" s="1309"/>
      <c r="V194" s="1309"/>
      <c r="X194" s="1314"/>
    </row>
    <row r="195" spans="1:24" s="1019" customFormat="1" ht="12.75">
      <c r="A195" s="1309"/>
      <c r="B195" s="1309"/>
      <c r="C195" s="1309"/>
      <c r="D195" s="1309"/>
      <c r="E195" s="1312"/>
      <c r="F195" s="1312"/>
      <c r="G195" s="1312"/>
      <c r="H195" s="1312"/>
      <c r="I195" s="1312"/>
      <c r="J195" s="1312"/>
      <c r="K195" s="1312"/>
      <c r="L195" s="1312"/>
      <c r="M195" s="1312"/>
      <c r="N195" s="1312"/>
      <c r="O195" s="1309"/>
      <c r="P195" s="1313"/>
      <c r="Q195" s="1313"/>
      <c r="R195" s="1329"/>
      <c r="S195" s="1309"/>
      <c r="T195" s="1309"/>
      <c r="U195" s="1309"/>
      <c r="V195" s="1309"/>
      <c r="X195" s="1314"/>
    </row>
    <row r="196" spans="1:24" s="1019" customFormat="1" ht="12.75">
      <c r="A196" s="1309"/>
      <c r="B196" s="1309"/>
      <c r="C196" s="1309"/>
      <c r="D196" s="1309"/>
      <c r="E196" s="1312"/>
      <c r="F196" s="1312"/>
      <c r="G196" s="1312"/>
      <c r="H196" s="1312"/>
      <c r="I196" s="1312"/>
      <c r="J196" s="1312"/>
      <c r="K196" s="1312"/>
      <c r="L196" s="1312"/>
      <c r="M196" s="1312"/>
      <c r="N196" s="1312"/>
      <c r="O196" s="1309"/>
      <c r="P196" s="1313"/>
      <c r="Q196" s="1313"/>
      <c r="R196" s="1329"/>
      <c r="S196" s="1309"/>
      <c r="T196" s="1309"/>
      <c r="U196" s="1309"/>
      <c r="V196" s="1309"/>
      <c r="X196" s="1314"/>
    </row>
    <row r="197" spans="1:24" s="1019" customFormat="1" ht="12.75">
      <c r="A197" s="1309"/>
      <c r="B197" s="1309"/>
      <c r="C197" s="1309"/>
      <c r="D197" s="1309"/>
      <c r="E197" s="1312"/>
      <c r="F197" s="1312"/>
      <c r="G197" s="1312"/>
      <c r="H197" s="1312"/>
      <c r="I197" s="1312"/>
      <c r="J197" s="1312"/>
      <c r="K197" s="1312"/>
      <c r="L197" s="1312"/>
      <c r="M197" s="1312"/>
      <c r="N197" s="1312"/>
      <c r="O197" s="1309"/>
      <c r="P197" s="1313"/>
      <c r="Q197" s="1313"/>
      <c r="R197" s="1329"/>
      <c r="S197" s="1309"/>
      <c r="T197" s="1309"/>
      <c r="U197" s="1309"/>
      <c r="V197" s="1309"/>
      <c r="X197" s="1314"/>
    </row>
    <row r="198" spans="1:24" s="1019" customFormat="1" ht="12.75">
      <c r="A198" s="1309"/>
      <c r="B198" s="1309"/>
      <c r="C198" s="1309"/>
      <c r="D198" s="1309"/>
      <c r="E198" s="1312"/>
      <c r="F198" s="1312"/>
      <c r="G198" s="1312"/>
      <c r="H198" s="1312"/>
      <c r="I198" s="1312"/>
      <c r="J198" s="1312"/>
      <c r="K198" s="1312"/>
      <c r="L198" s="1312"/>
      <c r="M198" s="1312"/>
      <c r="N198" s="1312"/>
      <c r="O198" s="1309"/>
      <c r="P198" s="1313"/>
      <c r="Q198" s="1313"/>
      <c r="R198" s="1329"/>
      <c r="S198" s="1309"/>
      <c r="T198" s="1309"/>
      <c r="U198" s="1309"/>
      <c r="V198" s="1309"/>
      <c r="X198" s="1314"/>
    </row>
    <row r="199" spans="1:24" s="1019" customFormat="1" ht="12.75">
      <c r="A199" s="1309"/>
      <c r="B199" s="1309"/>
      <c r="C199" s="1309"/>
      <c r="D199" s="1309"/>
      <c r="E199" s="1312"/>
      <c r="F199" s="1312"/>
      <c r="G199" s="1312"/>
      <c r="H199" s="1312"/>
      <c r="I199" s="1312"/>
      <c r="J199" s="1312"/>
      <c r="K199" s="1312"/>
      <c r="L199" s="1312"/>
      <c r="M199" s="1312"/>
      <c r="N199" s="1312"/>
      <c r="O199" s="1309"/>
      <c r="P199" s="1313"/>
      <c r="Q199" s="1313"/>
      <c r="R199" s="1329"/>
      <c r="S199" s="1309"/>
      <c r="T199" s="1309"/>
      <c r="U199" s="1309"/>
      <c r="V199" s="1309"/>
      <c r="X199" s="1314"/>
    </row>
    <row r="200" spans="1:24" s="1019" customFormat="1" ht="12.75">
      <c r="A200" s="1309"/>
      <c r="B200" s="1309"/>
      <c r="C200" s="1309"/>
      <c r="D200" s="1309"/>
      <c r="E200" s="1312"/>
      <c r="F200" s="1312"/>
      <c r="G200" s="1312"/>
      <c r="H200" s="1312"/>
      <c r="I200" s="1312"/>
      <c r="J200" s="1312"/>
      <c r="K200" s="1312"/>
      <c r="L200" s="1312"/>
      <c r="M200" s="1312"/>
      <c r="N200" s="1312"/>
      <c r="O200" s="1309"/>
      <c r="P200" s="1313"/>
      <c r="Q200" s="1313"/>
      <c r="R200" s="1329"/>
      <c r="S200" s="1309"/>
      <c r="T200" s="1309"/>
      <c r="U200" s="1309"/>
      <c r="V200" s="1309"/>
      <c r="X200" s="1314"/>
    </row>
    <row r="201" spans="1:24" s="1019" customFormat="1" ht="12.75">
      <c r="A201" s="1309"/>
      <c r="B201" s="1309"/>
      <c r="C201" s="1309"/>
      <c r="D201" s="1309"/>
      <c r="E201" s="1312"/>
      <c r="F201" s="1312"/>
      <c r="G201" s="1312"/>
      <c r="H201" s="1312"/>
      <c r="I201" s="1312"/>
      <c r="J201" s="1312"/>
      <c r="K201" s="1312"/>
      <c r="L201" s="1312"/>
      <c r="M201" s="1312"/>
      <c r="N201" s="1312"/>
      <c r="O201" s="1309"/>
      <c r="P201" s="1313"/>
      <c r="Q201" s="1313"/>
      <c r="R201" s="1329"/>
      <c r="S201" s="1309"/>
      <c r="T201" s="1309"/>
      <c r="U201" s="1309"/>
      <c r="V201" s="1309"/>
      <c r="X201" s="1314"/>
    </row>
    <row r="202" spans="1:24" s="1019" customFormat="1" ht="12.75">
      <c r="A202" s="1309"/>
      <c r="B202" s="1309"/>
      <c r="C202" s="1309"/>
      <c r="D202" s="1309"/>
      <c r="E202" s="1312"/>
      <c r="F202" s="1312"/>
      <c r="G202" s="1312"/>
      <c r="H202" s="1312"/>
      <c r="I202" s="1312"/>
      <c r="J202" s="1312"/>
      <c r="K202" s="1312"/>
      <c r="L202" s="1312"/>
      <c r="M202" s="1312"/>
      <c r="N202" s="1312"/>
      <c r="O202" s="1309"/>
      <c r="P202" s="1313"/>
      <c r="Q202" s="1313"/>
      <c r="R202" s="1329"/>
      <c r="S202" s="1309"/>
      <c r="T202" s="1309"/>
      <c r="U202" s="1309"/>
      <c r="V202" s="1309"/>
      <c r="X202" s="1314"/>
    </row>
    <row r="203" spans="1:24" s="1019" customFormat="1" ht="12.75">
      <c r="A203" s="1309"/>
      <c r="B203" s="1309"/>
      <c r="C203" s="1309"/>
      <c r="D203" s="1309"/>
      <c r="E203" s="1312"/>
      <c r="F203" s="1312"/>
      <c r="G203" s="1312"/>
      <c r="H203" s="1312"/>
      <c r="I203" s="1312"/>
      <c r="J203" s="1312"/>
      <c r="K203" s="1312"/>
      <c r="L203" s="1312"/>
      <c r="M203" s="1312"/>
      <c r="N203" s="1312"/>
      <c r="O203" s="1309"/>
      <c r="P203" s="1313"/>
      <c r="Q203" s="1313"/>
      <c r="R203" s="1329"/>
      <c r="S203" s="1309"/>
      <c r="T203" s="1309"/>
      <c r="U203" s="1309"/>
      <c r="V203" s="1309"/>
      <c r="X203" s="1314"/>
    </row>
    <row r="204" spans="1:24" s="1019" customFormat="1" ht="12.75">
      <c r="A204" s="1309"/>
      <c r="B204" s="1309"/>
      <c r="C204" s="1309"/>
      <c r="D204" s="1309"/>
      <c r="E204" s="1312"/>
      <c r="F204" s="1312"/>
      <c r="G204" s="1312"/>
      <c r="H204" s="1312"/>
      <c r="I204" s="1312"/>
      <c r="J204" s="1312"/>
      <c r="K204" s="1312"/>
      <c r="L204" s="1312"/>
      <c r="M204" s="1312"/>
      <c r="N204" s="1312"/>
      <c r="O204" s="1309"/>
      <c r="P204" s="1313"/>
      <c r="Q204" s="1313"/>
      <c r="R204" s="1329"/>
      <c r="S204" s="1309"/>
      <c r="T204" s="1309"/>
      <c r="U204" s="1309"/>
      <c r="V204" s="1309"/>
      <c r="X204" s="1314"/>
    </row>
    <row r="205" spans="1:24" s="1019" customFormat="1" ht="12.75">
      <c r="A205" s="1309"/>
      <c r="B205" s="1309"/>
      <c r="C205" s="1309"/>
      <c r="D205" s="1309"/>
      <c r="E205" s="1312"/>
      <c r="F205" s="1312"/>
      <c r="G205" s="1312"/>
      <c r="H205" s="1312"/>
      <c r="I205" s="1312"/>
      <c r="J205" s="1312"/>
      <c r="K205" s="1312"/>
      <c r="L205" s="1312"/>
      <c r="M205" s="1312"/>
      <c r="N205" s="1312"/>
      <c r="O205" s="1309"/>
      <c r="P205" s="1313"/>
      <c r="Q205" s="1313"/>
      <c r="R205" s="1329"/>
      <c r="S205" s="1309"/>
      <c r="T205" s="1309"/>
      <c r="U205" s="1309"/>
      <c r="V205" s="1309"/>
      <c r="X205" s="1314"/>
    </row>
    <row r="206" spans="1:24" s="1019" customFormat="1" ht="12.75">
      <c r="A206" s="1309"/>
      <c r="B206" s="1309"/>
      <c r="C206" s="1309"/>
      <c r="D206" s="1309"/>
      <c r="E206" s="1312"/>
      <c r="F206" s="1312"/>
      <c r="G206" s="1312"/>
      <c r="H206" s="1312"/>
      <c r="I206" s="1312"/>
      <c r="J206" s="1312"/>
      <c r="K206" s="1312"/>
      <c r="L206" s="1312"/>
      <c r="M206" s="1312"/>
      <c r="N206" s="1312"/>
      <c r="O206" s="1309"/>
      <c r="P206" s="1313"/>
      <c r="Q206" s="1313"/>
      <c r="R206" s="1329"/>
      <c r="S206" s="1309"/>
      <c r="T206" s="1309"/>
      <c r="U206" s="1309"/>
      <c r="V206" s="1309"/>
      <c r="X206" s="1314"/>
    </row>
    <row r="207" spans="1:24" s="1019" customFormat="1" ht="12.75">
      <c r="A207" s="1309"/>
      <c r="B207" s="1309"/>
      <c r="C207" s="1309"/>
      <c r="D207" s="1309"/>
      <c r="E207" s="1312"/>
      <c r="F207" s="1312"/>
      <c r="G207" s="1312"/>
      <c r="H207" s="1312"/>
      <c r="I207" s="1312"/>
      <c r="J207" s="1312"/>
      <c r="K207" s="1312"/>
      <c r="L207" s="1312"/>
      <c r="M207" s="1312"/>
      <c r="N207" s="1312"/>
      <c r="O207" s="1309"/>
      <c r="P207" s="1313"/>
      <c r="Q207" s="1313"/>
      <c r="R207" s="1329"/>
      <c r="S207" s="1309"/>
      <c r="T207" s="1309"/>
      <c r="U207" s="1309"/>
      <c r="V207" s="1309"/>
      <c r="X207" s="1314"/>
    </row>
    <row r="208" spans="1:24" s="1019" customFormat="1" ht="12.75">
      <c r="A208" s="1309"/>
      <c r="B208" s="1309"/>
      <c r="C208" s="1309"/>
      <c r="D208" s="1309"/>
      <c r="E208" s="1312"/>
      <c r="F208" s="1312"/>
      <c r="G208" s="1312"/>
      <c r="H208" s="1312"/>
      <c r="I208" s="1312"/>
      <c r="J208" s="1312"/>
      <c r="K208" s="1312"/>
      <c r="L208" s="1312"/>
      <c r="M208" s="1312"/>
      <c r="N208" s="1312"/>
      <c r="O208" s="1309"/>
      <c r="P208" s="1313"/>
      <c r="Q208" s="1313"/>
      <c r="R208" s="1329"/>
      <c r="S208" s="1309"/>
      <c r="T208" s="1309"/>
      <c r="U208" s="1309"/>
      <c r="V208" s="1309"/>
      <c r="X208" s="1314"/>
    </row>
    <row r="209" spans="1:24" s="1019" customFormat="1" ht="12.75">
      <c r="A209" s="1309"/>
      <c r="B209" s="1309"/>
      <c r="C209" s="1309"/>
      <c r="D209" s="1309"/>
      <c r="E209" s="1312"/>
      <c r="F209" s="1312"/>
      <c r="G209" s="1312"/>
      <c r="H209" s="1312"/>
      <c r="I209" s="1312"/>
      <c r="J209" s="1312"/>
      <c r="K209" s="1312"/>
      <c r="L209" s="1312"/>
      <c r="M209" s="1312"/>
      <c r="N209" s="1312"/>
      <c r="O209" s="1309"/>
      <c r="P209" s="1313"/>
      <c r="Q209" s="1313"/>
      <c r="R209" s="1329"/>
      <c r="S209" s="1309"/>
      <c r="T209" s="1309"/>
      <c r="U209" s="1309"/>
      <c r="V209" s="1309"/>
      <c r="X209" s="1314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tabSelected="1" zoomScale="78" zoomScaleNormal="78" zoomScalePageLayoutView="0" workbookViewId="0" topLeftCell="B57">
      <selection activeCell="B16" sqref="B16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КСФ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980</v>
      </c>
      <c r="F11" s="708">
        <f>OTCHET!F9</f>
        <v>43251</v>
      </c>
      <c r="G11" s="709" t="s">
        <v>981</v>
      </c>
      <c r="H11" s="710">
        <f>OTCHET!H9</f>
        <v>0</v>
      </c>
      <c r="I11" s="1487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982</v>
      </c>
      <c r="C12" s="713"/>
      <c r="D12" s="705"/>
      <c r="E12" s="690"/>
      <c r="F12" s="714"/>
      <c r="G12" s="690"/>
      <c r="H12" s="236"/>
      <c r="I12" s="1774" t="s">
        <v>979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Симеоновград</v>
      </c>
      <c r="C13" s="713"/>
      <c r="D13" s="713"/>
      <c r="E13" s="716" t="str">
        <f>+OTCHET!E12</f>
        <v>код по ЕБК:</v>
      </c>
      <c r="F13" s="233" t="str">
        <f>+OTCHET!F12</f>
        <v>7607</v>
      </c>
      <c r="G13" s="690"/>
      <c r="H13" s="236"/>
      <c r="I13" s="1775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983</v>
      </c>
      <c r="C14" s="698"/>
      <c r="D14" s="698"/>
      <c r="E14" s="698"/>
      <c r="F14" s="698"/>
      <c r="G14" s="698"/>
      <c r="H14" s="236"/>
      <c r="I14" s="1775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984</v>
      </c>
      <c r="C15" s="718"/>
      <c r="D15" s="718"/>
      <c r="E15" s="125">
        <f>OTCHET!E15</f>
        <v>98</v>
      </c>
      <c r="F15" s="719" t="str">
        <f>OTCHET!F15</f>
        <v>СЕС - КСФ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62</v>
      </c>
      <c r="D17" s="729"/>
      <c r="E17" s="1776" t="s">
        <v>2043</v>
      </c>
      <c r="F17" s="1778" t="s">
        <v>2044</v>
      </c>
      <c r="G17" s="730" t="s">
        <v>1268</v>
      </c>
      <c r="H17" s="731"/>
      <c r="I17" s="732"/>
      <c r="J17" s="733"/>
      <c r="K17" s="734" t="s">
        <v>985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986</v>
      </c>
      <c r="C18" s="737"/>
      <c r="D18" s="737"/>
      <c r="E18" s="1777"/>
      <c r="F18" s="1779"/>
      <c r="G18" s="738" t="s">
        <v>810</v>
      </c>
      <c r="H18" s="739" t="s">
        <v>811</v>
      </c>
      <c r="I18" s="739" t="s">
        <v>809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987</v>
      </c>
      <c r="C20" s="748"/>
      <c r="D20" s="748"/>
      <c r="E20" s="749" t="s">
        <v>175</v>
      </c>
      <c r="F20" s="749" t="s">
        <v>176</v>
      </c>
      <c r="G20" s="750" t="s">
        <v>723</v>
      </c>
      <c r="H20" s="751" t="s">
        <v>724</v>
      </c>
      <c r="I20" s="751" t="s">
        <v>703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869</v>
      </c>
      <c r="C22" s="762" t="s">
        <v>177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177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868</v>
      </c>
      <c r="C23" s="770" t="s">
        <v>366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366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344</v>
      </c>
      <c r="C24" s="777" t="s">
        <v>341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341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988</v>
      </c>
      <c r="C25" s="782" t="s">
        <v>848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848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849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849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989</v>
      </c>
      <c r="C27" s="793" t="s">
        <v>345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345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342</v>
      </c>
      <c r="C28" s="799" t="s">
        <v>346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346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347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347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348</v>
      </c>
      <c r="D30" s="810"/>
      <c r="E30" s="811">
        <f>OTCHET!E91+OTCHET!E94+OTCHET!E95</f>
        <v>0</v>
      </c>
      <c r="F30" s="811">
        <f t="shared" si="0"/>
        <v>0</v>
      </c>
      <c r="G30" s="812">
        <f>OTCHET!I91+OTCHET!I94+OTCHET!I95</f>
        <v>0</v>
      </c>
      <c r="H30" s="813">
        <f>OTCHET!J91+OTCHET!J94+OTCHET!J95</f>
        <v>0</v>
      </c>
      <c r="I30" s="813">
        <f>OTCHET!K91+OTCHET!K94+OTCHET!K95</f>
        <v>0</v>
      </c>
      <c r="J30" s="774"/>
      <c r="K30" s="814" t="s">
        <v>348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328</v>
      </c>
      <c r="C31" s="815" t="s">
        <v>850</v>
      </c>
      <c r="D31" s="815"/>
      <c r="E31" s="816">
        <f>OTCHET!E109</f>
        <v>0</v>
      </c>
      <c r="F31" s="816">
        <f t="shared" si="0"/>
        <v>0</v>
      </c>
      <c r="G31" s="817">
        <f>OTCHET!I109</f>
        <v>0</v>
      </c>
      <c r="H31" s="818">
        <f>OTCHET!J109</f>
        <v>0</v>
      </c>
      <c r="I31" s="818">
        <f>OTCHET!K109</f>
        <v>0</v>
      </c>
      <c r="J31" s="774"/>
      <c r="K31" s="819" t="s">
        <v>850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329</v>
      </c>
      <c r="C32" s="815" t="s">
        <v>465</v>
      </c>
      <c r="D32" s="815"/>
      <c r="E32" s="816">
        <f>OTCHET!E113+OTCHET!E122+OTCHET!E138+OTCHET!E139</f>
        <v>0</v>
      </c>
      <c r="F32" s="816">
        <f t="shared" si="0"/>
        <v>0</v>
      </c>
      <c r="G32" s="817">
        <f>OTCHET!I113+OTCHET!I122+OTCHET!I138+OTCHET!I139</f>
        <v>0</v>
      </c>
      <c r="H32" s="818">
        <f>OTCHET!J113+OTCHET!J122+OTCHET!J138+OTCHET!J139</f>
        <v>0</v>
      </c>
      <c r="I32" s="818">
        <f>OTCHET!K113+OTCHET!K122+OTCHET!K138+OTCHET!K139</f>
        <v>0</v>
      </c>
      <c r="J32" s="774"/>
      <c r="K32" s="819" t="s">
        <v>465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65</v>
      </c>
      <c r="C33" s="821" t="s">
        <v>378</v>
      </c>
      <c r="D33" s="820"/>
      <c r="E33" s="778">
        <f>OTCHET!E126</f>
        <v>0</v>
      </c>
      <c r="F33" s="778">
        <f t="shared" si="0"/>
        <v>0</v>
      </c>
      <c r="G33" s="779">
        <f>OTCHET!I126</f>
        <v>0</v>
      </c>
      <c r="H33" s="780">
        <f>OTCHET!J126</f>
        <v>0</v>
      </c>
      <c r="I33" s="780">
        <f>OTCHET!K126</f>
        <v>0</v>
      </c>
      <c r="J33" s="774"/>
      <c r="K33" s="781" t="s">
        <v>378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336</v>
      </c>
      <c r="C36" s="833" t="s">
        <v>851</v>
      </c>
      <c r="D36" s="833"/>
      <c r="E36" s="834">
        <f>+OTCHET!E140</f>
        <v>0</v>
      </c>
      <c r="F36" s="834">
        <f t="shared" si="0"/>
        <v>0</v>
      </c>
      <c r="G36" s="835">
        <f>+OTCHET!I140</f>
        <v>0</v>
      </c>
      <c r="H36" s="836">
        <f>+OTCHET!J140</f>
        <v>0</v>
      </c>
      <c r="I36" s="836">
        <f>+OTCHET!K140</f>
        <v>0</v>
      </c>
      <c r="J36" s="837"/>
      <c r="K36" s="838" t="s">
        <v>851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317</v>
      </c>
      <c r="C37" s="839" t="s">
        <v>178</v>
      </c>
      <c r="D37" s="839"/>
      <c r="E37" s="840">
        <f>OTCHET!E143+OTCHET!E152+OTCHET!E161</f>
        <v>0</v>
      </c>
      <c r="F37" s="840">
        <f t="shared" si="0"/>
        <v>0</v>
      </c>
      <c r="G37" s="841">
        <f>OTCHET!I143+OTCHET!I152+OTCHET!I161</f>
        <v>0</v>
      </c>
      <c r="H37" s="842">
        <f>OTCHET!J143+OTCHET!J152+OTCHET!J161</f>
        <v>0</v>
      </c>
      <c r="I37" s="842">
        <f>OTCHET!K143+OTCHET!K152+OTCHET!K161</f>
        <v>0</v>
      </c>
      <c r="J37" s="837"/>
      <c r="K37" s="843" t="s">
        <v>178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855</v>
      </c>
      <c r="D38" s="847"/>
      <c r="E38" s="848">
        <f>E39+E43+E44+E46+SUM(E48:E52)+E55</f>
        <v>1239574</v>
      </c>
      <c r="F38" s="848">
        <f>F39+F43+F44+F46+SUM(F48:F52)+F55</f>
        <v>539682</v>
      </c>
      <c r="G38" s="849">
        <f>G39+G43+G44+G46+SUM(G48:G52)+G55</f>
        <v>47441</v>
      </c>
      <c r="H38" s="850">
        <f>H39+H43+H44+H46+SUM(H48:H52)+H55</f>
        <v>492241</v>
      </c>
      <c r="I38" s="1676">
        <f>I39+I43+I44+I46+SUM(I48:I52)+I55</f>
        <v>0</v>
      </c>
      <c r="J38" s="774"/>
      <c r="K38" s="851" t="s">
        <v>855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2:22" ht="15.75" customHeight="1" thickTop="1">
      <c r="B39" s="1675" t="s">
        <v>2048</v>
      </c>
      <c r="C39" s="942"/>
      <c r="D39" s="1674"/>
      <c r="E39" s="811">
        <f>SUM(E40:E42)</f>
        <v>301611</v>
      </c>
      <c r="F39" s="811">
        <f>SUM(F40:F42)</f>
        <v>168110</v>
      </c>
      <c r="G39" s="812">
        <f>SUM(G40:G42)</f>
        <v>34399</v>
      </c>
      <c r="H39" s="813">
        <f>SUM(H40:H42)</f>
        <v>133711</v>
      </c>
      <c r="I39" s="1413">
        <f>SUM(I40:I42)</f>
        <v>0</v>
      </c>
      <c r="J39" s="856"/>
      <c r="K39" s="814" t="s">
        <v>2049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75</v>
      </c>
      <c r="B40" s="873" t="s">
        <v>2050</v>
      </c>
      <c r="C40" s="872" t="s">
        <v>852</v>
      </c>
      <c r="D40" s="873"/>
      <c r="E40" s="874">
        <f>OTCHET!E188</f>
        <v>45989</v>
      </c>
      <c r="F40" s="874">
        <f aca="true" t="shared" si="1" ref="F40:F55">+G40+H40+I40</f>
        <v>38457</v>
      </c>
      <c r="G40" s="875">
        <f>OTCHET!I188</f>
        <v>28874</v>
      </c>
      <c r="H40" s="876">
        <f>OTCHET!J188</f>
        <v>9583</v>
      </c>
      <c r="I40" s="1677">
        <f>OTCHET!K188</f>
        <v>0</v>
      </c>
      <c r="J40" s="856"/>
      <c r="K40" s="877" t="s">
        <v>852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80</v>
      </c>
      <c r="B41" s="1678" t="s">
        <v>2051</v>
      </c>
      <c r="C41" s="1679" t="s">
        <v>853</v>
      </c>
      <c r="D41" s="1678"/>
      <c r="E41" s="1680">
        <f>OTCHET!E191</f>
        <v>208710</v>
      </c>
      <c r="F41" s="1680">
        <f t="shared" si="1"/>
        <v>105154</v>
      </c>
      <c r="G41" s="1681">
        <f>OTCHET!I191</f>
        <v>0</v>
      </c>
      <c r="H41" s="1682">
        <f>OTCHET!J191</f>
        <v>105154</v>
      </c>
      <c r="I41" s="1677">
        <f>OTCHET!K191</f>
        <v>0</v>
      </c>
      <c r="J41" s="856"/>
      <c r="K41" s="1689" t="s">
        <v>853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85</v>
      </c>
      <c r="B42" s="1683" t="s">
        <v>2052</v>
      </c>
      <c r="C42" s="1684" t="s">
        <v>66</v>
      </c>
      <c r="D42" s="1683"/>
      <c r="E42" s="1685">
        <f>+OTCHET!E197+OTCHET!E205</f>
        <v>46912</v>
      </c>
      <c r="F42" s="1685">
        <f t="shared" si="1"/>
        <v>24499</v>
      </c>
      <c r="G42" s="1686">
        <f>+OTCHET!I197+OTCHET!I205</f>
        <v>5525</v>
      </c>
      <c r="H42" s="1687">
        <f>+OTCHET!J197+OTCHET!J205</f>
        <v>18974</v>
      </c>
      <c r="I42" s="1688">
        <f>+OTCHET!K197+OTCHET!K205</f>
        <v>0</v>
      </c>
      <c r="J42" s="856"/>
      <c r="K42" s="1690" t="s">
        <v>66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90</v>
      </c>
      <c r="B43" s="857" t="s">
        <v>2053</v>
      </c>
      <c r="C43" s="858" t="s">
        <v>735</v>
      </c>
      <c r="D43" s="857"/>
      <c r="E43" s="816">
        <f>+OTCHET!E206+OTCHET!E224+OTCHET!E273</f>
        <v>937963</v>
      </c>
      <c r="F43" s="816">
        <f t="shared" si="1"/>
        <v>371572</v>
      </c>
      <c r="G43" s="817">
        <f>+OTCHET!I206+OTCHET!I224+OTCHET!I273</f>
        <v>13042</v>
      </c>
      <c r="H43" s="818">
        <f>+OTCHET!J206+OTCHET!J224+OTCHET!J273</f>
        <v>358530</v>
      </c>
      <c r="I43" s="1411">
        <f>+OTCHET!K206+OTCHET!K224+OTCHET!K273</f>
        <v>0</v>
      </c>
      <c r="J43" s="856"/>
      <c r="K43" s="819" t="s">
        <v>735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95</v>
      </c>
      <c r="B44" s="859" t="s">
        <v>2054</v>
      </c>
      <c r="C44" s="777" t="s">
        <v>854</v>
      </c>
      <c r="D44" s="859"/>
      <c r="E44" s="778">
        <f>+OTCHET!E228+OTCHET!E234+OTCHET!E237+OTCHET!E238+OTCHET!E239+OTCHET!E240+OTCHET!E241</f>
        <v>0</v>
      </c>
      <c r="F44" s="778">
        <f t="shared" si="1"/>
        <v>0</v>
      </c>
      <c r="G44" s="779">
        <f>+OTCHET!I228+OTCHET!I234+OTCHET!I237+OTCHET!I238+OTCHET!I239+OTCHET!I240+OTCHET!I241</f>
        <v>0</v>
      </c>
      <c r="H44" s="780">
        <f>+OTCHET!J228+OTCHET!J234+OTCHET!J237+OTCHET!J238+OTCHET!J239+OTCHET!J240+OTCHET!J241</f>
        <v>0</v>
      </c>
      <c r="I44" s="1412">
        <f>+OTCHET!K228+OTCHET!K234+OTCHET!K237+OTCHET!K238+OTCHET!K239+OTCHET!K240+OTCHET!K241</f>
        <v>0</v>
      </c>
      <c r="J44" s="856"/>
      <c r="K44" s="781" t="s">
        <v>854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100</v>
      </c>
      <c r="B45" s="860" t="s">
        <v>69</v>
      </c>
      <c r="C45" s="860" t="s">
        <v>349</v>
      </c>
      <c r="D45" s="860"/>
      <c r="E45" s="861">
        <f>+OTCHET!E237+OTCHET!E238+OTCHET!E239+OTCHET!E240+OTCHET!E244+OTCHET!E245+OTCHET!E249</f>
        <v>0</v>
      </c>
      <c r="F45" s="861">
        <f t="shared" si="1"/>
        <v>0</v>
      </c>
      <c r="G45" s="862">
        <f>+OTCHET!I237+OTCHET!I238+OTCHET!I239+OTCHET!I240+OTCHET!I244+OTCHET!I245+OTCHET!I249</f>
        <v>0</v>
      </c>
      <c r="H45" s="863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6"/>
      <c r="K45" s="864" t="s">
        <v>349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105</v>
      </c>
      <c r="B46" s="865" t="s">
        <v>2055</v>
      </c>
      <c r="C46" s="866" t="s">
        <v>736</v>
      </c>
      <c r="D46" s="865"/>
      <c r="E46" s="867">
        <f>+OTCHET!E257+OTCHET!E258+OTCHET!E259+OTCHET!E260</f>
        <v>0</v>
      </c>
      <c r="F46" s="867">
        <f t="shared" si="1"/>
        <v>0</v>
      </c>
      <c r="G46" s="868">
        <f>+OTCHET!I257+OTCHET!I258+OTCHET!I259+OTCHET!I260</f>
        <v>0</v>
      </c>
      <c r="H46" s="869">
        <f>+OTCHET!J257+OTCHET!J258+OTCHET!J259+OTCHET!J260</f>
        <v>0</v>
      </c>
      <c r="I46" s="1413">
        <f>+OTCHET!K257+OTCHET!K258+OTCHET!K259+OTCHET!K260</f>
        <v>0</v>
      </c>
      <c r="J46" s="856"/>
      <c r="K46" s="870" t="s">
        <v>736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106</v>
      </c>
      <c r="B47" s="860" t="s">
        <v>550</v>
      </c>
      <c r="C47" s="860" t="s">
        <v>551</v>
      </c>
      <c r="D47" s="860"/>
      <c r="E47" s="861">
        <f>+OTCHET!E258</f>
        <v>0</v>
      </c>
      <c r="F47" s="861">
        <f t="shared" si="1"/>
        <v>0</v>
      </c>
      <c r="G47" s="862">
        <f>+OTCHET!I258</f>
        <v>0</v>
      </c>
      <c r="H47" s="863">
        <f>+OTCHET!J258</f>
        <v>0</v>
      </c>
      <c r="I47" s="277">
        <f>+OTCHET!K258</f>
        <v>0</v>
      </c>
      <c r="J47" s="856"/>
      <c r="K47" s="864" t="s">
        <v>551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107</v>
      </c>
      <c r="B48" s="858" t="s">
        <v>2056</v>
      </c>
      <c r="C48" s="858" t="s">
        <v>367</v>
      </c>
      <c r="D48" s="857"/>
      <c r="E48" s="816">
        <f>+OTCHET!E267+OTCHET!E271+OTCHET!E272</f>
        <v>0</v>
      </c>
      <c r="F48" s="816">
        <f t="shared" si="1"/>
        <v>0</v>
      </c>
      <c r="G48" s="817">
        <f>+OTCHET!I267+OTCHET!I271+OTCHET!I272</f>
        <v>0</v>
      </c>
      <c r="H48" s="818">
        <f>+OTCHET!J267+OTCHET!J271+OTCHET!J272</f>
        <v>0</v>
      </c>
      <c r="I48" s="1411">
        <f>+OTCHET!K267+OTCHET!K271+OTCHET!K272</f>
        <v>0</v>
      </c>
      <c r="J48" s="856"/>
      <c r="K48" s="819" t="s">
        <v>2063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108</v>
      </c>
      <c r="B49" s="858" t="s">
        <v>2057</v>
      </c>
      <c r="C49" s="858" t="s">
        <v>368</v>
      </c>
      <c r="D49" s="857"/>
      <c r="E49" s="816">
        <f>OTCHET!E277+OTCHET!E278+OTCHET!E286+OTCHET!E289</f>
        <v>0</v>
      </c>
      <c r="F49" s="816">
        <f t="shared" si="1"/>
        <v>0</v>
      </c>
      <c r="G49" s="817">
        <f>OTCHET!I277+OTCHET!I278+OTCHET!I286+OTCHET!I289</f>
        <v>0</v>
      </c>
      <c r="H49" s="818">
        <f>OTCHET!J277+OTCHET!J278+OTCHET!J286+OTCHET!J289</f>
        <v>0</v>
      </c>
      <c r="I49" s="1411">
        <f>OTCHET!K277+OTCHET!K278+OTCHET!K286+OTCHET!K289</f>
        <v>0</v>
      </c>
      <c r="J49" s="856"/>
      <c r="K49" s="819" t="s">
        <v>368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110</v>
      </c>
      <c r="B50" s="858" t="s">
        <v>2058</v>
      </c>
      <c r="C50" s="858" t="s">
        <v>369</v>
      </c>
      <c r="D50" s="858"/>
      <c r="E50" s="816">
        <f>+OTCHET!E290</f>
        <v>0</v>
      </c>
      <c r="F50" s="816">
        <f t="shared" si="1"/>
        <v>0</v>
      </c>
      <c r="G50" s="817">
        <f>+OTCHET!I290</f>
        <v>0</v>
      </c>
      <c r="H50" s="818">
        <f>+OTCHET!J290</f>
        <v>0</v>
      </c>
      <c r="I50" s="1411">
        <f>+OTCHET!K290</f>
        <v>0</v>
      </c>
      <c r="J50" s="856"/>
      <c r="K50" s="819" t="s">
        <v>369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2:22" ht="15.75">
      <c r="B51" s="859" t="s">
        <v>2059</v>
      </c>
      <c r="C51" s="777"/>
      <c r="D51" s="777"/>
      <c r="E51" s="778">
        <f>+OTCHET!E274</f>
        <v>0</v>
      </c>
      <c r="F51" s="778">
        <f>+G51+H51+I51</f>
        <v>0</v>
      </c>
      <c r="G51" s="779">
        <f>+OTCHET!I274</f>
        <v>0</v>
      </c>
      <c r="H51" s="780">
        <f>+OTCHET!J274</f>
        <v>0</v>
      </c>
      <c r="I51" s="1412">
        <f>+OTCHET!K274</f>
        <v>0</v>
      </c>
      <c r="J51" s="856"/>
      <c r="K51" s="781" t="s">
        <v>2062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115</v>
      </c>
      <c r="B52" s="859" t="s">
        <v>2060</v>
      </c>
      <c r="C52" s="871" t="s">
        <v>461</v>
      </c>
      <c r="D52" s="777"/>
      <c r="E52" s="778">
        <f>+OTCHET!E295</f>
        <v>0</v>
      </c>
      <c r="F52" s="778">
        <f t="shared" si="1"/>
        <v>0</v>
      </c>
      <c r="G52" s="779">
        <f>+OTCHET!I295</f>
        <v>0</v>
      </c>
      <c r="H52" s="780">
        <f>+OTCHET!J295</f>
        <v>0</v>
      </c>
      <c r="I52" s="1412">
        <f>+OTCHET!K295</f>
        <v>0</v>
      </c>
      <c r="J52" s="856"/>
      <c r="K52" s="781" t="s">
        <v>461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688">
        <v>120</v>
      </c>
      <c r="B53" s="872" t="s">
        <v>68</v>
      </c>
      <c r="C53" s="872" t="s">
        <v>350</v>
      </c>
      <c r="D53" s="873"/>
      <c r="E53" s="874">
        <f>OTCHET!E296</f>
        <v>0</v>
      </c>
      <c r="F53" s="874">
        <f t="shared" si="1"/>
        <v>0</v>
      </c>
      <c r="G53" s="875">
        <f>OTCHET!I296</f>
        <v>0</v>
      </c>
      <c r="H53" s="876">
        <f>OTCHET!J296</f>
        <v>0</v>
      </c>
      <c r="I53" s="1414">
        <f>OTCHET!K296</f>
        <v>0</v>
      </c>
      <c r="J53" s="856"/>
      <c r="K53" s="877" t="s">
        <v>350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5.75">
      <c r="A54" s="688">
        <v>125</v>
      </c>
      <c r="B54" s="878" t="s">
        <v>376</v>
      </c>
      <c r="C54" s="879" t="s">
        <v>377</v>
      </c>
      <c r="D54" s="880"/>
      <c r="E54" s="881">
        <f>OTCHET!E298</f>
        <v>0</v>
      </c>
      <c r="F54" s="881">
        <f t="shared" si="1"/>
        <v>0</v>
      </c>
      <c r="G54" s="882">
        <f>OTCHET!I298</f>
        <v>0</v>
      </c>
      <c r="H54" s="883">
        <f>OTCHET!J298</f>
        <v>0</v>
      </c>
      <c r="I54" s="1415">
        <f>OTCHET!K298</f>
        <v>0</v>
      </c>
      <c r="J54" s="856"/>
      <c r="K54" s="884" t="s">
        <v>377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5.75">
      <c r="A55" s="885">
        <v>127</v>
      </c>
      <c r="B55" s="822" t="s">
        <v>2061</v>
      </c>
      <c r="C55" s="822" t="s">
        <v>67</v>
      </c>
      <c r="D55" s="886"/>
      <c r="E55" s="887">
        <f>+OTCHET!E299</f>
        <v>0</v>
      </c>
      <c r="F55" s="887">
        <f t="shared" si="1"/>
        <v>0</v>
      </c>
      <c r="G55" s="888">
        <f>+OTCHET!I299</f>
        <v>0</v>
      </c>
      <c r="H55" s="889">
        <f>+OTCHET!J299</f>
        <v>0</v>
      </c>
      <c r="I55" s="889">
        <f>+OTCHET!K299</f>
        <v>0</v>
      </c>
      <c r="J55" s="837"/>
      <c r="K55" s="890" t="s">
        <v>67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9.5" thickBot="1">
      <c r="A56" s="688">
        <v>130</v>
      </c>
      <c r="B56" s="891" t="s">
        <v>179</v>
      </c>
      <c r="C56" s="892" t="s">
        <v>478</v>
      </c>
      <c r="D56" s="892"/>
      <c r="E56" s="893">
        <f>+E57+E58+E62</f>
        <v>678749</v>
      </c>
      <c r="F56" s="893">
        <f>+F57+F58+F62</f>
        <v>418287</v>
      </c>
      <c r="G56" s="894">
        <f>+G57+G58+G62</f>
        <v>35678</v>
      </c>
      <c r="H56" s="895">
        <f>+H57+H58+H62</f>
        <v>382609</v>
      </c>
      <c r="I56" s="896">
        <f>+I57+I58+I62</f>
        <v>0</v>
      </c>
      <c r="J56" s="774"/>
      <c r="K56" s="897" t="s">
        <v>478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6.5" thickTop="1">
      <c r="A57" s="688">
        <v>135</v>
      </c>
      <c r="B57" s="865" t="s">
        <v>180</v>
      </c>
      <c r="C57" s="866" t="s">
        <v>464</v>
      </c>
      <c r="D57" s="865"/>
      <c r="E57" s="898">
        <f>+OTCHET!E363+OTCHET!E377+OTCHET!E390</f>
        <v>0</v>
      </c>
      <c r="F57" s="898">
        <f aca="true" t="shared" si="2" ref="F57:F63">+G57+H57+I57</f>
        <v>0</v>
      </c>
      <c r="G57" s="899">
        <f>+OTCHET!I363+OTCHET!I377+OTCHET!I390</f>
        <v>0</v>
      </c>
      <c r="H57" s="900">
        <f>+OTCHET!J363+OTCHET!J377+OTCHET!J390</f>
        <v>0</v>
      </c>
      <c r="I57" s="900">
        <f>+OTCHET!K363+OTCHET!K377+OTCHET!K390</f>
        <v>0</v>
      </c>
      <c r="J57" s="837"/>
      <c r="K57" s="901" t="s">
        <v>464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140</v>
      </c>
      <c r="B58" s="857" t="s">
        <v>50</v>
      </c>
      <c r="C58" s="858" t="s">
        <v>479</v>
      </c>
      <c r="D58" s="857"/>
      <c r="E58" s="902">
        <f>+OTCHET!E385+OTCHET!E393+OTCHET!E398+OTCHET!E401+OTCHET!E404+OTCHET!E407+OTCHET!E408+OTCHET!E411+OTCHET!E424+OTCHET!E425+OTCHET!E426+OTCHET!E427+OTCHET!E428</f>
        <v>678749</v>
      </c>
      <c r="F58" s="902">
        <f t="shared" si="2"/>
        <v>418287</v>
      </c>
      <c r="G58" s="903">
        <f>+OTCHET!I385+OTCHET!I393+OTCHET!I398+OTCHET!I401+OTCHET!I404+OTCHET!I407+OTCHET!I408+OTCHET!I411+OTCHET!I424+OTCHET!I425+OTCHET!I426+OTCHET!I427+OTCHET!I428</f>
        <v>35678</v>
      </c>
      <c r="H58" s="904">
        <f>+OTCHET!J385+OTCHET!J393+OTCHET!J398+OTCHET!J401+OTCHET!J404+OTCHET!J407+OTCHET!J408+OTCHET!J411+OTCHET!J424+OTCHET!J425+OTCHET!J426+OTCHET!J427+OTCHET!J428</f>
        <v>382609</v>
      </c>
      <c r="I58" s="904">
        <f>+OTCHET!K385+OTCHET!K393+OTCHET!K398+OTCHET!K401+OTCHET!K404+OTCHET!K407+OTCHET!K408+OTCHET!K411+OTCHET!K424+OTCHET!K425+OTCHET!K426+OTCHET!K427+OTCHET!K428</f>
        <v>0</v>
      </c>
      <c r="J58" s="837"/>
      <c r="K58" s="905" t="s">
        <v>479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>
      <c r="A59" s="688">
        <v>145</v>
      </c>
      <c r="B59" s="777" t="s">
        <v>343</v>
      </c>
      <c r="C59" s="777" t="s">
        <v>351</v>
      </c>
      <c r="D59" s="859"/>
      <c r="E59" s="906">
        <f>+OTCHET!E424+OTCHET!E425+OTCHET!E426+OTCHET!E427+OTCHET!E428</f>
        <v>0</v>
      </c>
      <c r="F59" s="906">
        <f t="shared" si="2"/>
        <v>13541</v>
      </c>
      <c r="G59" s="907">
        <f>+OTCHET!I424+OTCHET!I425+OTCHET!I426+OTCHET!I427+OTCHET!I428</f>
        <v>0</v>
      </c>
      <c r="H59" s="908">
        <f>+OTCHET!J424+OTCHET!J425+OTCHET!J426+OTCHET!J427+OTCHET!J428</f>
        <v>13541</v>
      </c>
      <c r="I59" s="908">
        <f>+OTCHET!K424+OTCHET!K425+OTCHET!K426+OTCHET!K427+OTCHET!K428</f>
        <v>0</v>
      </c>
      <c r="J59" s="837"/>
      <c r="K59" s="909" t="s">
        <v>351</v>
      </c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688">
        <v>150</v>
      </c>
      <c r="B60" s="910" t="s">
        <v>466</v>
      </c>
      <c r="C60" s="910" t="s">
        <v>341</v>
      </c>
      <c r="D60" s="911"/>
      <c r="E60" s="912">
        <f>OTCHET!E407</f>
        <v>0</v>
      </c>
      <c r="F60" s="912">
        <f t="shared" si="2"/>
        <v>0</v>
      </c>
      <c r="G60" s="913">
        <f>OTCHET!I407</f>
        <v>0</v>
      </c>
      <c r="H60" s="914">
        <f>OTCHET!J407</f>
        <v>0</v>
      </c>
      <c r="I60" s="914">
        <f>OTCHET!K407</f>
        <v>0</v>
      </c>
      <c r="J60" s="837"/>
      <c r="K60" s="915" t="s">
        <v>341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5.75" customHeight="1" hidden="1">
      <c r="A61" s="688">
        <v>160</v>
      </c>
      <c r="B61" s="916"/>
      <c r="C61" s="917"/>
      <c r="D61" s="865"/>
      <c r="E61" s="898"/>
      <c r="F61" s="898">
        <f t="shared" si="2"/>
        <v>0</v>
      </c>
      <c r="G61" s="899"/>
      <c r="H61" s="900"/>
      <c r="I61" s="900"/>
      <c r="J61" s="837"/>
      <c r="K61" s="901"/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5.75">
      <c r="A62" s="885">
        <v>162</v>
      </c>
      <c r="B62" s="918" t="s">
        <v>725</v>
      </c>
      <c r="C62" s="839" t="s">
        <v>856</v>
      </c>
      <c r="D62" s="918"/>
      <c r="E62" s="840">
        <f>OTCHET!E414</f>
        <v>0</v>
      </c>
      <c r="F62" s="840">
        <f t="shared" si="2"/>
        <v>0</v>
      </c>
      <c r="G62" s="841">
        <f>OTCHET!I414</f>
        <v>0</v>
      </c>
      <c r="H62" s="842">
        <f>OTCHET!J414</f>
        <v>0</v>
      </c>
      <c r="I62" s="842">
        <f>OTCHET!K414</f>
        <v>0</v>
      </c>
      <c r="J62" s="837"/>
      <c r="K62" s="843" t="s">
        <v>856</v>
      </c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9.5" thickBot="1">
      <c r="A63" s="688">
        <v>165</v>
      </c>
      <c r="B63" s="919" t="s">
        <v>477</v>
      </c>
      <c r="C63" s="920" t="s">
        <v>374</v>
      </c>
      <c r="D63" s="921"/>
      <c r="E63" s="922">
        <f>+OTCHET!E250</f>
        <v>0</v>
      </c>
      <c r="F63" s="922">
        <f t="shared" si="2"/>
        <v>0</v>
      </c>
      <c r="G63" s="923">
        <f>+OTCHET!I250</f>
        <v>0</v>
      </c>
      <c r="H63" s="924">
        <f>+OTCHET!J250</f>
        <v>0</v>
      </c>
      <c r="I63" s="924">
        <f>+OTCHET!K250</f>
        <v>0</v>
      </c>
      <c r="J63" s="837"/>
      <c r="K63" s="925" t="s">
        <v>374</v>
      </c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Top="1">
      <c r="A64" s="688">
        <v>175</v>
      </c>
      <c r="B64" s="926" t="s">
        <v>990</v>
      </c>
      <c r="C64" s="927"/>
      <c r="D64" s="927"/>
      <c r="E64" s="928">
        <f>+E22-E38+E56-E63</f>
        <v>-560825</v>
      </c>
      <c r="F64" s="928">
        <f>+F22-F38+F56-F63</f>
        <v>-121395</v>
      </c>
      <c r="G64" s="929">
        <f>+G22-G38+G56-G63</f>
        <v>-11763</v>
      </c>
      <c r="H64" s="930">
        <f>+H22-H38+H56-H63</f>
        <v>-109632</v>
      </c>
      <c r="I64" s="930">
        <f>+I22-I38+I56-I63</f>
        <v>0</v>
      </c>
      <c r="J64" s="837"/>
      <c r="K64" s="931"/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2" customHeight="1" hidden="1">
      <c r="A65" s="688">
        <v>180</v>
      </c>
      <c r="B65" s="932">
        <f>+IF(+SUM(E$65:I$65)=0,0,"Контрола: дефицит/излишък = финансиране с обратен знак (V. + VІ. = 0)")</f>
        <v>0</v>
      </c>
      <c r="C65" s="933"/>
      <c r="D65" s="933"/>
      <c r="E65" s="934">
        <f>+E$64+E$66</f>
        <v>0</v>
      </c>
      <c r="F65" s="934">
        <f>+F$64+F$66</f>
        <v>0</v>
      </c>
      <c r="G65" s="935">
        <f>+G$64+G$66</f>
        <v>0</v>
      </c>
      <c r="H65" s="935">
        <f>+H$64+H$66</f>
        <v>0</v>
      </c>
      <c r="I65" s="935">
        <f>+I$64+I$66</f>
        <v>0</v>
      </c>
      <c r="J65" s="837"/>
      <c r="K65" s="936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9.5" thickBot="1">
      <c r="A66" s="688">
        <v>185</v>
      </c>
      <c r="B66" s="761" t="s">
        <v>375</v>
      </c>
      <c r="C66" s="937" t="s">
        <v>51</v>
      </c>
      <c r="D66" s="937"/>
      <c r="E66" s="938">
        <f>SUM(+E68+E76+E77+E84+E85+E86+E89+E90+E91+E92+E93+E94+E95)</f>
        <v>560825</v>
      </c>
      <c r="F66" s="938">
        <f>SUM(+F68+F76+F77+F84+F85+F86+F89+F90+F91+F92+F93+F94+F95)</f>
        <v>121395</v>
      </c>
      <c r="G66" s="939">
        <f>SUM(+G68+G76+G77+G84+G85+G86+G89+G90+G91+G92+G93+G94+G95)</f>
        <v>11763</v>
      </c>
      <c r="H66" s="940">
        <f>SUM(+H68+H76+H77+H84+H85+H86+H89+H90+H91+H92+H93+H94+H95)</f>
        <v>109632</v>
      </c>
      <c r="I66" s="940">
        <f>SUM(+I68+I76+I77+I84+I85+I86+I89+I90+I91+I92+I93+I94+I95)</f>
        <v>0</v>
      </c>
      <c r="J66" s="837"/>
      <c r="K66" s="941" t="s">
        <v>51</v>
      </c>
      <c r="L66" s="852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6.5" hidden="1" thickTop="1">
      <c r="A67" s="688">
        <v>190</v>
      </c>
      <c r="B67" s="942"/>
      <c r="C67" s="942"/>
      <c r="D67" s="942"/>
      <c r="E67" s="943"/>
      <c r="F67" s="944">
        <f>+G67+H67+I67</f>
        <v>0</v>
      </c>
      <c r="G67" s="945"/>
      <c r="H67" s="946"/>
      <c r="I67" s="946"/>
      <c r="J67" s="837"/>
      <c r="K67" s="947"/>
      <c r="L67" s="852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6.5" thickTop="1">
      <c r="A68" s="948">
        <v>195</v>
      </c>
      <c r="B68" s="859" t="s">
        <v>52</v>
      </c>
      <c r="C68" s="777" t="s">
        <v>70</v>
      </c>
      <c r="D68" s="859"/>
      <c r="E68" s="906">
        <f>SUM(E69:E75)</f>
        <v>0</v>
      </c>
      <c r="F68" s="906">
        <f>SUM(F69:F75)</f>
        <v>0</v>
      </c>
      <c r="G68" s="907">
        <f>SUM(G69:G75)</f>
        <v>0</v>
      </c>
      <c r="H68" s="908">
        <f>SUM(H69:H75)</f>
        <v>0</v>
      </c>
      <c r="I68" s="908">
        <f>SUM(I69:I75)</f>
        <v>0</v>
      </c>
      <c r="J68" s="837"/>
      <c r="K68" s="909" t="s">
        <v>70</v>
      </c>
      <c r="L68" s="949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0">
        <v>200</v>
      </c>
      <c r="B69" s="951" t="s">
        <v>53</v>
      </c>
      <c r="C69" s="951" t="s">
        <v>352</v>
      </c>
      <c r="D69" s="951"/>
      <c r="E69" s="952">
        <f>+OTCHET!E484+OTCHET!E485+OTCHET!E488+OTCHET!E489+OTCHET!E492+OTCHET!E493+OTCHET!E497</f>
        <v>0</v>
      </c>
      <c r="F69" s="952">
        <f aca="true" t="shared" si="3" ref="F69:F76">+G69+H69+I69</f>
        <v>0</v>
      </c>
      <c r="G69" s="953">
        <f>+OTCHET!I484+OTCHET!I485+OTCHET!I488+OTCHET!I489+OTCHET!I492+OTCHET!I493+OTCHET!I497</f>
        <v>0</v>
      </c>
      <c r="H69" s="954">
        <f>+OTCHET!J484+OTCHET!J485+OTCHET!J488+OTCHET!J489+OTCHET!J492+OTCHET!J493+OTCHET!J497</f>
        <v>0</v>
      </c>
      <c r="I69" s="954">
        <f>+OTCHET!K484+OTCHET!K485+OTCHET!K488+OTCHET!K489+OTCHET!K492+OTCHET!K493+OTCHET!K497</f>
        <v>0</v>
      </c>
      <c r="J69" s="837"/>
      <c r="K69" s="955" t="s">
        <v>352</v>
      </c>
      <c r="L69" s="956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0">
        <v>205</v>
      </c>
      <c r="B70" s="957" t="s">
        <v>54</v>
      </c>
      <c r="C70" s="957" t="s">
        <v>353</v>
      </c>
      <c r="D70" s="957"/>
      <c r="E70" s="958">
        <f>+OTCHET!E486+OTCHET!E487+OTCHET!E490+OTCHET!E491+OTCHET!E494+OTCHET!E495+OTCHET!E496+OTCHET!E498</f>
        <v>0</v>
      </c>
      <c r="F70" s="958">
        <f t="shared" si="3"/>
        <v>0</v>
      </c>
      <c r="G70" s="959">
        <f>+OTCHET!I486+OTCHET!I487+OTCHET!I490+OTCHET!I491+OTCHET!I494+OTCHET!I495+OTCHET!I496+OTCHET!I498</f>
        <v>0</v>
      </c>
      <c r="H70" s="960">
        <f>+OTCHET!J486+OTCHET!J487+OTCHET!J490+OTCHET!J491+OTCHET!J494+OTCHET!J495+OTCHET!J496+OTCHET!J498</f>
        <v>0</v>
      </c>
      <c r="I70" s="960">
        <f>+OTCHET!K486+OTCHET!K487+OTCHET!K490+OTCHET!K491+OTCHET!K494+OTCHET!K495+OTCHET!K496+OTCHET!K498</f>
        <v>0</v>
      </c>
      <c r="J70" s="837"/>
      <c r="K70" s="961" t="s">
        <v>353</v>
      </c>
      <c r="L70" s="956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0">
        <v>210</v>
      </c>
      <c r="B71" s="957" t="s">
        <v>55</v>
      </c>
      <c r="C71" s="957" t="s">
        <v>857</v>
      </c>
      <c r="D71" s="957"/>
      <c r="E71" s="958">
        <f>+OTCHET!E499</f>
        <v>0</v>
      </c>
      <c r="F71" s="958">
        <f t="shared" si="3"/>
        <v>0</v>
      </c>
      <c r="G71" s="959">
        <f>+OTCHET!I499</f>
        <v>0</v>
      </c>
      <c r="H71" s="960">
        <f>+OTCHET!J499</f>
        <v>0</v>
      </c>
      <c r="I71" s="960">
        <f>+OTCHET!K499</f>
        <v>0</v>
      </c>
      <c r="J71" s="837"/>
      <c r="K71" s="961" t="s">
        <v>857</v>
      </c>
      <c r="L71" s="956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0">
        <v>215</v>
      </c>
      <c r="B72" s="957" t="s">
        <v>991</v>
      </c>
      <c r="C72" s="957" t="s">
        <v>858</v>
      </c>
      <c r="D72" s="957"/>
      <c r="E72" s="958">
        <f>+OTCHET!E504</f>
        <v>0</v>
      </c>
      <c r="F72" s="958">
        <f t="shared" si="3"/>
        <v>0</v>
      </c>
      <c r="G72" s="959">
        <f>+OTCHET!I504</f>
        <v>0</v>
      </c>
      <c r="H72" s="960">
        <f>+OTCHET!J504</f>
        <v>0</v>
      </c>
      <c r="I72" s="960">
        <f>+OTCHET!K504</f>
        <v>0</v>
      </c>
      <c r="J72" s="837"/>
      <c r="K72" s="961" t="s">
        <v>858</v>
      </c>
      <c r="L72" s="956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0">
        <v>220</v>
      </c>
      <c r="B73" s="957" t="s">
        <v>56</v>
      </c>
      <c r="C73" s="957" t="s">
        <v>354</v>
      </c>
      <c r="D73" s="957"/>
      <c r="E73" s="958">
        <f>+OTCHET!E544</f>
        <v>0</v>
      </c>
      <c r="F73" s="958">
        <f t="shared" si="3"/>
        <v>0</v>
      </c>
      <c r="G73" s="959">
        <f>+OTCHET!I544</f>
        <v>0</v>
      </c>
      <c r="H73" s="960">
        <f>+OTCHET!J544</f>
        <v>0</v>
      </c>
      <c r="I73" s="960">
        <f>+OTCHET!K544</f>
        <v>0</v>
      </c>
      <c r="J73" s="837"/>
      <c r="K73" s="961" t="s">
        <v>354</v>
      </c>
      <c r="L73" s="956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0">
        <v>230</v>
      </c>
      <c r="B74" s="962" t="s">
        <v>365</v>
      </c>
      <c r="C74" s="962" t="s">
        <v>355</v>
      </c>
      <c r="D74" s="962"/>
      <c r="E74" s="958">
        <f>+OTCHET!E583+OTCHET!E584</f>
        <v>0</v>
      </c>
      <c r="F74" s="958">
        <f t="shared" si="3"/>
        <v>0</v>
      </c>
      <c r="G74" s="959">
        <f>+OTCHET!I583+OTCHET!I584</f>
        <v>0</v>
      </c>
      <c r="H74" s="960">
        <f>+OTCHET!J583+OTCHET!J584</f>
        <v>0</v>
      </c>
      <c r="I74" s="960">
        <f>+OTCHET!K583+OTCHET!K584</f>
        <v>0</v>
      </c>
      <c r="J74" s="837"/>
      <c r="K74" s="961" t="s">
        <v>355</v>
      </c>
      <c r="L74" s="956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0">
        <v>235</v>
      </c>
      <c r="B75" s="963" t="s">
        <v>58</v>
      </c>
      <c r="C75" s="963" t="s">
        <v>356</v>
      </c>
      <c r="D75" s="963"/>
      <c r="E75" s="964">
        <f>+OTCHET!E585+OTCHET!E586+OTCHET!E587</f>
        <v>0</v>
      </c>
      <c r="F75" s="964">
        <f t="shared" si="3"/>
        <v>0</v>
      </c>
      <c r="G75" s="965">
        <f>+OTCHET!I585+OTCHET!I586+OTCHET!I587</f>
        <v>0</v>
      </c>
      <c r="H75" s="966">
        <f>+OTCHET!J585+OTCHET!J586+OTCHET!J587</f>
        <v>0</v>
      </c>
      <c r="I75" s="966">
        <f>+OTCHET!K585+OTCHET!K586+OTCHET!K587</f>
        <v>0</v>
      </c>
      <c r="J75" s="837"/>
      <c r="K75" s="967" t="s">
        <v>356</v>
      </c>
      <c r="L75" s="956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0">
        <v>240</v>
      </c>
      <c r="B76" s="865" t="s">
        <v>57</v>
      </c>
      <c r="C76" s="866" t="s">
        <v>859</v>
      </c>
      <c r="D76" s="865"/>
      <c r="E76" s="898">
        <f>OTCHET!E463</f>
        <v>0</v>
      </c>
      <c r="F76" s="898">
        <f t="shared" si="3"/>
        <v>0</v>
      </c>
      <c r="G76" s="899">
        <f>OTCHET!I463</f>
        <v>0</v>
      </c>
      <c r="H76" s="900">
        <f>OTCHET!J463</f>
        <v>0</v>
      </c>
      <c r="I76" s="900">
        <f>OTCHET!K463</f>
        <v>0</v>
      </c>
      <c r="J76" s="837"/>
      <c r="K76" s="901" t="s">
        <v>859</v>
      </c>
      <c r="L76" s="956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0">
        <v>245</v>
      </c>
      <c r="B77" s="859" t="s">
        <v>59</v>
      </c>
      <c r="C77" s="777" t="s">
        <v>71</v>
      </c>
      <c r="D77" s="859"/>
      <c r="E77" s="906">
        <f>SUM(E78:E83)</f>
        <v>0</v>
      </c>
      <c r="F77" s="906">
        <f>SUM(F78:F83)</f>
        <v>0</v>
      </c>
      <c r="G77" s="907">
        <f>SUM(G78:G83)</f>
        <v>0</v>
      </c>
      <c r="H77" s="908">
        <f>SUM(H78:H83)</f>
        <v>0</v>
      </c>
      <c r="I77" s="908">
        <f>SUM(I78:I83)</f>
        <v>0</v>
      </c>
      <c r="J77" s="837"/>
      <c r="K77" s="909" t="s">
        <v>71</v>
      </c>
      <c r="L77" s="956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0">
        <v>250</v>
      </c>
      <c r="B78" s="951" t="s">
        <v>60</v>
      </c>
      <c r="C78" s="951" t="s">
        <v>357</v>
      </c>
      <c r="D78" s="951"/>
      <c r="E78" s="952">
        <f>+OTCHET!E468+OTCHET!E471</f>
        <v>0</v>
      </c>
      <c r="F78" s="952">
        <f aca="true" t="shared" si="4" ref="F78:F85">+G78+H78+I78</f>
        <v>0</v>
      </c>
      <c r="G78" s="953">
        <f>+OTCHET!I468+OTCHET!I471</f>
        <v>0</v>
      </c>
      <c r="H78" s="954">
        <f>+OTCHET!J468+OTCHET!J471</f>
        <v>0</v>
      </c>
      <c r="I78" s="954">
        <f>+OTCHET!K468+OTCHET!K471</f>
        <v>0</v>
      </c>
      <c r="J78" s="837"/>
      <c r="K78" s="955" t="s">
        <v>357</v>
      </c>
      <c r="L78" s="956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>
      <c r="A79" s="950">
        <v>260</v>
      </c>
      <c r="B79" s="957" t="s">
        <v>61</v>
      </c>
      <c r="C79" s="957" t="s">
        <v>358</v>
      </c>
      <c r="D79" s="957"/>
      <c r="E79" s="958">
        <f>+OTCHET!E469+OTCHET!E472</f>
        <v>0</v>
      </c>
      <c r="F79" s="958">
        <f t="shared" si="4"/>
        <v>0</v>
      </c>
      <c r="G79" s="959">
        <f>+OTCHET!I469+OTCHET!I472</f>
        <v>0</v>
      </c>
      <c r="H79" s="960">
        <f>+OTCHET!J469+OTCHET!J472</f>
        <v>0</v>
      </c>
      <c r="I79" s="960">
        <f>+OTCHET!K469+OTCHET!K472</f>
        <v>0</v>
      </c>
      <c r="J79" s="837"/>
      <c r="K79" s="961" t="s">
        <v>358</v>
      </c>
      <c r="L79" s="956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0">
        <v>265</v>
      </c>
      <c r="B80" s="957" t="s">
        <v>992</v>
      </c>
      <c r="C80" s="957" t="s">
        <v>359</v>
      </c>
      <c r="D80" s="957"/>
      <c r="E80" s="958">
        <f>OTCHET!E473</f>
        <v>0</v>
      </c>
      <c r="F80" s="958">
        <f t="shared" si="4"/>
        <v>0</v>
      </c>
      <c r="G80" s="959">
        <f>OTCHET!I473</f>
        <v>0</v>
      </c>
      <c r="H80" s="960">
        <f>OTCHET!J473</f>
        <v>0</v>
      </c>
      <c r="I80" s="960">
        <f>OTCHET!K473</f>
        <v>0</v>
      </c>
      <c r="J80" s="837"/>
      <c r="K80" s="961" t="s">
        <v>359</v>
      </c>
      <c r="L80" s="956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 customHeight="1" hidden="1">
      <c r="A81" s="950"/>
      <c r="B81" s="957"/>
      <c r="C81" s="957"/>
      <c r="D81" s="957"/>
      <c r="E81" s="958"/>
      <c r="F81" s="958">
        <f t="shared" si="4"/>
        <v>0</v>
      </c>
      <c r="G81" s="959"/>
      <c r="H81" s="960"/>
      <c r="I81" s="960"/>
      <c r="J81" s="837"/>
      <c r="K81" s="961"/>
      <c r="L81" s="956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0">
        <v>270</v>
      </c>
      <c r="B82" s="957" t="s">
        <v>463</v>
      </c>
      <c r="C82" s="957" t="s">
        <v>360</v>
      </c>
      <c r="D82" s="957"/>
      <c r="E82" s="958">
        <f>+OTCHET!E481</f>
        <v>0</v>
      </c>
      <c r="F82" s="958">
        <f t="shared" si="4"/>
        <v>0</v>
      </c>
      <c r="G82" s="959">
        <f>+OTCHET!I481</f>
        <v>0</v>
      </c>
      <c r="H82" s="960">
        <f>+OTCHET!J481</f>
        <v>0</v>
      </c>
      <c r="I82" s="960">
        <f>+OTCHET!K481</f>
        <v>0</v>
      </c>
      <c r="J82" s="837"/>
      <c r="K82" s="961" t="s">
        <v>360</v>
      </c>
      <c r="L82" s="956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0">
        <v>275</v>
      </c>
      <c r="B83" s="968" t="s">
        <v>462</v>
      </c>
      <c r="C83" s="968" t="s">
        <v>361</v>
      </c>
      <c r="D83" s="968"/>
      <c r="E83" s="964">
        <f>+OTCHET!E482</f>
        <v>0</v>
      </c>
      <c r="F83" s="964">
        <f t="shared" si="4"/>
        <v>0</v>
      </c>
      <c r="G83" s="965">
        <f>+OTCHET!I482</f>
        <v>0</v>
      </c>
      <c r="H83" s="966">
        <f>+OTCHET!J482</f>
        <v>0</v>
      </c>
      <c r="I83" s="966">
        <f>+OTCHET!K482</f>
        <v>0</v>
      </c>
      <c r="J83" s="837"/>
      <c r="K83" s="967" t="s">
        <v>361</v>
      </c>
      <c r="L83" s="956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0">
        <v>280</v>
      </c>
      <c r="B84" s="865" t="s">
        <v>993</v>
      </c>
      <c r="C84" s="866" t="s">
        <v>860</v>
      </c>
      <c r="D84" s="865"/>
      <c r="E84" s="898">
        <f>OTCHET!E537</f>
        <v>0</v>
      </c>
      <c r="F84" s="898">
        <f t="shared" si="4"/>
        <v>0</v>
      </c>
      <c r="G84" s="899">
        <f>OTCHET!I537</f>
        <v>0</v>
      </c>
      <c r="H84" s="900">
        <f>OTCHET!J537</f>
        <v>0</v>
      </c>
      <c r="I84" s="900">
        <f>OTCHET!K537</f>
        <v>0</v>
      </c>
      <c r="J84" s="837"/>
      <c r="K84" s="901" t="s">
        <v>860</v>
      </c>
      <c r="L84" s="956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0">
        <v>285</v>
      </c>
      <c r="B85" s="857" t="s">
        <v>994</v>
      </c>
      <c r="C85" s="858" t="s">
        <v>861</v>
      </c>
      <c r="D85" s="857"/>
      <c r="E85" s="902">
        <f>OTCHET!E538</f>
        <v>0</v>
      </c>
      <c r="F85" s="902">
        <f t="shared" si="4"/>
        <v>0</v>
      </c>
      <c r="G85" s="903">
        <f>OTCHET!I538</f>
        <v>0</v>
      </c>
      <c r="H85" s="904">
        <f>OTCHET!J538</f>
        <v>0</v>
      </c>
      <c r="I85" s="904">
        <f>OTCHET!K538</f>
        <v>0</v>
      </c>
      <c r="J85" s="837"/>
      <c r="K85" s="905" t="s">
        <v>861</v>
      </c>
      <c r="L85" s="956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0">
        <v>290</v>
      </c>
      <c r="B86" s="859" t="s">
        <v>867</v>
      </c>
      <c r="C86" s="777" t="s">
        <v>318</v>
      </c>
      <c r="D86" s="859"/>
      <c r="E86" s="906">
        <f>+E87+E88</f>
        <v>36727</v>
      </c>
      <c r="F86" s="906">
        <f>+F87+F88</f>
        <v>11763</v>
      </c>
      <c r="G86" s="907">
        <f>+G87+G88</f>
        <v>11763</v>
      </c>
      <c r="H86" s="908">
        <f>+H87+H88</f>
        <v>0</v>
      </c>
      <c r="I86" s="908">
        <f>+I87+I88</f>
        <v>0</v>
      </c>
      <c r="J86" s="837"/>
      <c r="K86" s="909" t="s">
        <v>318</v>
      </c>
      <c r="L86" s="956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0">
        <v>295</v>
      </c>
      <c r="B87" s="951" t="s">
        <v>866</v>
      </c>
      <c r="C87" s="951" t="s">
        <v>319</v>
      </c>
      <c r="D87" s="969"/>
      <c r="E87" s="952">
        <f>+OTCHET!E505+OTCHET!E514+OTCHET!E518+OTCHET!E545</f>
        <v>0</v>
      </c>
      <c r="F87" s="952">
        <f aca="true" t="shared" si="5" ref="F87:F96">+G87+H87+I87</f>
        <v>0</v>
      </c>
      <c r="G87" s="953">
        <f>+OTCHET!I505+OTCHET!I514+OTCHET!I518+OTCHET!I545</f>
        <v>0</v>
      </c>
      <c r="H87" s="954">
        <f>+OTCHET!J505+OTCHET!J514+OTCHET!J518+OTCHET!J545</f>
        <v>0</v>
      </c>
      <c r="I87" s="954">
        <f>+OTCHET!K505+OTCHET!K514+OTCHET!K518+OTCHET!K545</f>
        <v>0</v>
      </c>
      <c r="J87" s="837"/>
      <c r="K87" s="955" t="s">
        <v>319</v>
      </c>
      <c r="L87" s="956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0">
        <v>300</v>
      </c>
      <c r="B88" s="968" t="s">
        <v>63</v>
      </c>
      <c r="C88" s="968" t="s">
        <v>181</v>
      </c>
      <c r="D88" s="970"/>
      <c r="E88" s="964">
        <f>+OTCHET!E523+OTCHET!E526+OTCHET!E546</f>
        <v>36727</v>
      </c>
      <c r="F88" s="964">
        <f t="shared" si="5"/>
        <v>11763</v>
      </c>
      <c r="G88" s="965">
        <f>+OTCHET!I523+OTCHET!I526+OTCHET!I546</f>
        <v>11763</v>
      </c>
      <c r="H88" s="966">
        <f>+OTCHET!J523+OTCHET!J526+OTCHET!J546</f>
        <v>0</v>
      </c>
      <c r="I88" s="966">
        <f>+OTCHET!K523+OTCHET!K526+OTCHET!K546</f>
        <v>0</v>
      </c>
      <c r="J88" s="837"/>
      <c r="K88" s="967" t="s">
        <v>181</v>
      </c>
      <c r="L88" s="956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0">
        <v>310</v>
      </c>
      <c r="B89" s="865" t="s">
        <v>726</v>
      </c>
      <c r="C89" s="866" t="s">
        <v>862</v>
      </c>
      <c r="D89" s="971"/>
      <c r="E89" s="898">
        <f>OTCHET!E533</f>
        <v>0</v>
      </c>
      <c r="F89" s="898">
        <f t="shared" si="5"/>
        <v>0</v>
      </c>
      <c r="G89" s="899">
        <f>OTCHET!I533</f>
        <v>0</v>
      </c>
      <c r="H89" s="900">
        <f>OTCHET!J533</f>
        <v>0</v>
      </c>
      <c r="I89" s="900">
        <f>OTCHET!K533</f>
        <v>0</v>
      </c>
      <c r="J89" s="837"/>
      <c r="K89" s="901" t="s">
        <v>862</v>
      </c>
      <c r="L89" s="956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0">
        <v>320</v>
      </c>
      <c r="B90" s="857" t="s">
        <v>865</v>
      </c>
      <c r="C90" s="858" t="s">
        <v>362</v>
      </c>
      <c r="D90" s="857"/>
      <c r="E90" s="902">
        <f>+OTCHET!E569+OTCHET!E570+OTCHET!E571+OTCHET!E572+OTCHET!E573+OTCHET!E574</f>
        <v>524098</v>
      </c>
      <c r="F90" s="902">
        <f t="shared" si="5"/>
        <v>524098</v>
      </c>
      <c r="G90" s="903">
        <f>+OTCHET!I569+OTCHET!I570+OTCHET!I571+OTCHET!I572+OTCHET!I573+OTCHET!I574</f>
        <v>0</v>
      </c>
      <c r="H90" s="904">
        <f>+OTCHET!J569+OTCHET!J570+OTCHET!J571+OTCHET!J572+OTCHET!J573+OTCHET!J574</f>
        <v>524098</v>
      </c>
      <c r="I90" s="904">
        <f>+OTCHET!K569+OTCHET!K570+OTCHET!K571+OTCHET!K572+OTCHET!K573+OTCHET!K574</f>
        <v>0</v>
      </c>
      <c r="J90" s="837"/>
      <c r="K90" s="905" t="s">
        <v>362</v>
      </c>
      <c r="L90" s="956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0">
        <v>330</v>
      </c>
      <c r="B91" s="972" t="s">
        <v>864</v>
      </c>
      <c r="C91" s="972" t="s">
        <v>363</v>
      </c>
      <c r="D91" s="972"/>
      <c r="E91" s="816">
        <f>+OTCHET!E575+OTCHET!E576+OTCHET!E577+OTCHET!E578+OTCHET!E579+OTCHET!E580+OTCHET!E581</f>
        <v>0</v>
      </c>
      <c r="F91" s="816">
        <f t="shared" si="5"/>
        <v>-414466</v>
      </c>
      <c r="G91" s="817">
        <f>+OTCHET!I575+OTCHET!I576+OTCHET!I577+OTCHET!I578+OTCHET!I579+OTCHET!I580+OTCHET!I581</f>
        <v>0</v>
      </c>
      <c r="H91" s="818">
        <f>+OTCHET!J575+OTCHET!J576+OTCHET!J577+OTCHET!J578+OTCHET!J579+OTCHET!J580+OTCHET!J581</f>
        <v>-414466</v>
      </c>
      <c r="I91" s="818">
        <f>+OTCHET!K575+OTCHET!K576+OTCHET!K577+OTCHET!K578+OTCHET!K579+OTCHET!K580+OTCHET!K581</f>
        <v>0</v>
      </c>
      <c r="J91" s="837"/>
      <c r="K91" s="819" t="s">
        <v>363</v>
      </c>
      <c r="L91" s="956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0">
        <v>335</v>
      </c>
      <c r="B92" s="858" t="s">
        <v>863</v>
      </c>
      <c r="C92" s="858" t="s">
        <v>364</v>
      </c>
      <c r="D92" s="972"/>
      <c r="E92" s="816">
        <f>+OTCHET!E582</f>
        <v>0</v>
      </c>
      <c r="F92" s="816">
        <f t="shared" si="5"/>
        <v>0</v>
      </c>
      <c r="G92" s="817">
        <f>+OTCHET!I582</f>
        <v>0</v>
      </c>
      <c r="H92" s="818">
        <f>+OTCHET!J582</f>
        <v>0</v>
      </c>
      <c r="I92" s="818">
        <f>+OTCHET!K582</f>
        <v>0</v>
      </c>
      <c r="J92" s="837"/>
      <c r="K92" s="819" t="s">
        <v>364</v>
      </c>
      <c r="L92" s="956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0">
        <v>340</v>
      </c>
      <c r="B93" s="858" t="s">
        <v>370</v>
      </c>
      <c r="C93" s="858" t="s">
        <v>371</v>
      </c>
      <c r="D93" s="858"/>
      <c r="E93" s="816">
        <f>+OTCHET!E589+OTCHET!E590</f>
        <v>0</v>
      </c>
      <c r="F93" s="816">
        <f t="shared" si="5"/>
        <v>0</v>
      </c>
      <c r="G93" s="817">
        <f>+OTCHET!I589+OTCHET!I590</f>
        <v>0</v>
      </c>
      <c r="H93" s="818">
        <f>+OTCHET!J589+OTCHET!J590</f>
        <v>0</v>
      </c>
      <c r="I93" s="818">
        <f>+OTCHET!K589+OTCHET!K590</f>
        <v>0</v>
      </c>
      <c r="J93" s="837"/>
      <c r="K93" s="819" t="s">
        <v>371</v>
      </c>
      <c r="L93" s="956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5.75">
      <c r="A94" s="950">
        <v>345</v>
      </c>
      <c r="B94" s="858" t="s">
        <v>372</v>
      </c>
      <c r="C94" s="972" t="s">
        <v>373</v>
      </c>
      <c r="D94" s="858"/>
      <c r="E94" s="816">
        <f>+OTCHET!E591+OTCHET!E592</f>
        <v>0</v>
      </c>
      <c r="F94" s="816">
        <f t="shared" si="5"/>
        <v>0</v>
      </c>
      <c r="G94" s="817">
        <f>+OTCHET!I591+OTCHET!I592</f>
        <v>0</v>
      </c>
      <c r="H94" s="818">
        <f>+OTCHET!J591+OTCHET!J592</f>
        <v>0</v>
      </c>
      <c r="I94" s="818">
        <f>+OTCHET!K591+OTCHET!K592</f>
        <v>0</v>
      </c>
      <c r="J94" s="837"/>
      <c r="K94" s="819" t="s">
        <v>373</v>
      </c>
      <c r="L94" s="95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1:22" ht="15.75">
      <c r="A95" s="950">
        <v>350</v>
      </c>
      <c r="B95" s="777" t="s">
        <v>995</v>
      </c>
      <c r="C95" s="777" t="s">
        <v>64</v>
      </c>
      <c r="D95" s="777"/>
      <c r="E95" s="778">
        <f>OTCHET!E593</f>
        <v>0</v>
      </c>
      <c r="F95" s="778">
        <f t="shared" si="5"/>
        <v>0</v>
      </c>
      <c r="G95" s="779">
        <f>OTCHET!I593</f>
        <v>0</v>
      </c>
      <c r="H95" s="780">
        <f>OTCHET!J593</f>
        <v>0</v>
      </c>
      <c r="I95" s="780">
        <f>OTCHET!K593</f>
        <v>0</v>
      </c>
      <c r="J95" s="837"/>
      <c r="K95" s="781" t="s">
        <v>64</v>
      </c>
      <c r="L95" s="956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1:22" ht="16.5" thickBot="1">
      <c r="A96" s="973">
        <v>355</v>
      </c>
      <c r="B96" s="974" t="s">
        <v>553</v>
      </c>
      <c r="C96" s="974" t="s">
        <v>552</v>
      </c>
      <c r="D96" s="974"/>
      <c r="E96" s="1482">
        <f>+OTCHET!E596</f>
        <v>0</v>
      </c>
      <c r="F96" s="1482">
        <f t="shared" si="5"/>
        <v>0</v>
      </c>
      <c r="G96" s="1483">
        <f>+OTCHET!I596</f>
        <v>0</v>
      </c>
      <c r="H96" s="1484">
        <f>+OTCHET!J596</f>
        <v>0</v>
      </c>
      <c r="I96" s="1485">
        <f>+OTCHET!K596</f>
        <v>0</v>
      </c>
      <c r="J96" s="837"/>
      <c r="K96" s="1486" t="s">
        <v>552</v>
      </c>
      <c r="L96" s="975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6" t="s">
        <v>843</v>
      </c>
      <c r="C97" s="976"/>
      <c r="D97" s="976"/>
      <c r="E97" s="977"/>
      <c r="F97" s="977"/>
      <c r="G97" s="977"/>
      <c r="H97" s="977"/>
      <c r="I97" s="977"/>
      <c r="J97" s="978"/>
      <c r="K97" s="976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76" t="s">
        <v>844</v>
      </c>
      <c r="C98" s="976"/>
      <c r="D98" s="976"/>
      <c r="E98" s="977"/>
      <c r="F98" s="977"/>
      <c r="G98" s="977"/>
      <c r="H98" s="977"/>
      <c r="I98" s="977"/>
      <c r="J98" s="978"/>
      <c r="K98" s="976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76" t="s">
        <v>845</v>
      </c>
      <c r="C99" s="976"/>
      <c r="D99" s="976"/>
      <c r="E99" s="977"/>
      <c r="F99" s="977"/>
      <c r="G99" s="977"/>
      <c r="H99" s="977"/>
      <c r="I99" s="977"/>
      <c r="J99" s="978"/>
      <c r="K99" s="976"/>
      <c r="L99" s="852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79" t="s">
        <v>846</v>
      </c>
      <c r="C100" s="980"/>
      <c r="D100" s="980"/>
      <c r="E100" s="977"/>
      <c r="F100" s="977"/>
      <c r="G100" s="977"/>
      <c r="H100" s="977"/>
      <c r="I100" s="977"/>
      <c r="J100" s="978"/>
      <c r="K100" s="980"/>
      <c r="L100" s="852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9"/>
      <c r="C101" s="979"/>
      <c r="D101" s="979"/>
      <c r="E101" s="981"/>
      <c r="F101" s="981"/>
      <c r="G101" s="981"/>
      <c r="H101" s="981"/>
      <c r="I101" s="981"/>
      <c r="J101" s="856"/>
      <c r="K101" s="979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847</v>
      </c>
      <c r="C102" s="980"/>
      <c r="D102" s="980"/>
      <c r="E102" s="981"/>
      <c r="F102" s="981"/>
      <c r="G102" s="981"/>
      <c r="H102" s="981"/>
      <c r="I102" s="981"/>
      <c r="J102" s="856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hidden="1" thickBot="1">
      <c r="B103" s="976" t="s">
        <v>845</v>
      </c>
      <c r="C103" s="976"/>
      <c r="D103" s="976"/>
      <c r="E103" s="981"/>
      <c r="F103" s="982"/>
      <c r="G103" s="982"/>
      <c r="H103" s="982"/>
      <c r="I103" s="981"/>
      <c r="J103" s="856"/>
      <c r="K103" s="976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6.5" hidden="1" thickBot="1">
      <c r="B104" s="979" t="s">
        <v>846</v>
      </c>
      <c r="C104" s="979"/>
      <c r="D104" s="979"/>
      <c r="E104" s="981"/>
      <c r="F104" s="982"/>
      <c r="G104" s="982"/>
      <c r="H104" s="982"/>
      <c r="I104" s="981"/>
      <c r="J104" s="983"/>
      <c r="K104" s="979"/>
      <c r="L104" s="776"/>
      <c r="M104" s="853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6.5" thickTop="1">
      <c r="B105" s="558">
        <f>+IF(+SUM(E$65:I$65)=0,0,"Контрола: дефицит/излишък = финансиране с обратен знак (V. + VІ. = 0)")</f>
        <v>0</v>
      </c>
      <c r="C105" s="984"/>
      <c r="D105" s="984"/>
      <c r="E105" s="985">
        <f>+E$64+E$66</f>
        <v>0</v>
      </c>
      <c r="F105" s="985">
        <f>+F$64+F$66</f>
        <v>0</v>
      </c>
      <c r="G105" s="986">
        <f>+G$64+G$66</f>
        <v>0</v>
      </c>
      <c r="H105" s="986">
        <f>+H$64+H$66</f>
        <v>0</v>
      </c>
      <c r="I105" s="986">
        <f>+I$64+I$66</f>
        <v>0</v>
      </c>
      <c r="J105" s="983"/>
      <c r="K105" s="987"/>
      <c r="L105" s="776"/>
      <c r="M105" s="853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87"/>
      <c r="C106" s="987"/>
      <c r="D106" s="987"/>
      <c r="E106" s="988"/>
      <c r="F106" s="989"/>
      <c r="G106" s="990"/>
      <c r="H106" s="690"/>
      <c r="I106" s="690"/>
      <c r="J106" s="983"/>
      <c r="K106" s="987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9.5" customHeight="1">
      <c r="B107" s="1371">
        <f>+OTCHET!H607</f>
        <v>0</v>
      </c>
      <c r="C107" s="987"/>
      <c r="D107" s="987"/>
      <c r="E107" s="670"/>
      <c r="F107" s="704"/>
      <c r="G107" s="1376">
        <f>+OTCHET!E607</f>
        <v>0</v>
      </c>
      <c r="H107" s="1376">
        <f>+OTCHET!F607</f>
        <v>0</v>
      </c>
      <c r="I107" s="991"/>
      <c r="J107" s="983"/>
      <c r="K107" s="987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5.75">
      <c r="B108" s="992" t="s">
        <v>996</v>
      </c>
      <c r="C108" s="993"/>
      <c r="D108" s="993"/>
      <c r="E108" s="994"/>
      <c r="F108" s="994"/>
      <c r="G108" s="1780" t="s">
        <v>997</v>
      </c>
      <c r="H108" s="1780"/>
      <c r="I108" s="995"/>
      <c r="J108" s="983"/>
      <c r="K108" s="987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7.25" customHeight="1">
      <c r="B109" s="996" t="s">
        <v>886</v>
      </c>
      <c r="C109" s="688"/>
      <c r="D109" s="688"/>
      <c r="E109" s="997"/>
      <c r="F109" s="998"/>
      <c r="G109" s="690"/>
      <c r="H109" s="690"/>
      <c r="I109" s="690"/>
      <c r="J109" s="983"/>
      <c r="K109" s="987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2:22" ht="17.25" customHeight="1">
      <c r="B110" s="991"/>
      <c r="C110" s="999"/>
      <c r="D110" s="987"/>
      <c r="E110" s="1781">
        <f>+OTCHET!D605</f>
        <v>0</v>
      </c>
      <c r="F110" s="1781"/>
      <c r="G110" s="690"/>
      <c r="H110" s="690"/>
      <c r="I110" s="690"/>
      <c r="J110" s="983"/>
      <c r="K110" s="987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9.5" customHeight="1">
      <c r="B111" s="688"/>
      <c r="E111" s="690"/>
      <c r="F111" s="690"/>
      <c r="G111" s="690"/>
      <c r="H111" s="690"/>
      <c r="I111" s="690"/>
      <c r="J111" s="983"/>
      <c r="K111" s="999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5.75" customHeight="1">
      <c r="E112" s="690"/>
      <c r="F112" s="690"/>
      <c r="G112" s="690"/>
      <c r="H112" s="690"/>
      <c r="I112" s="690"/>
      <c r="J112" s="983"/>
      <c r="K112" s="987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2:22" ht="15.75">
      <c r="B113" s="1000" t="s">
        <v>884</v>
      </c>
      <c r="C113" s="987"/>
      <c r="D113" s="987"/>
      <c r="E113" s="998"/>
      <c r="F113" s="998"/>
      <c r="G113" s="690"/>
      <c r="H113" s="1000" t="s">
        <v>887</v>
      </c>
      <c r="I113" s="1001"/>
      <c r="J113" s="983"/>
      <c r="K113" s="1002"/>
      <c r="L113" s="776"/>
      <c r="M113" s="844"/>
      <c r="N113" s="854"/>
      <c r="O113" s="854"/>
      <c r="P113" s="854"/>
      <c r="Q113" s="854"/>
      <c r="R113" s="854"/>
      <c r="S113" s="854"/>
      <c r="T113" s="855"/>
      <c r="U113" s="854"/>
      <c r="V113" s="854"/>
    </row>
    <row r="114" spans="5:22" ht="18" customHeight="1">
      <c r="E114" s="1781">
        <f>+OTCHET!G602</f>
        <v>0</v>
      </c>
      <c r="F114" s="1781"/>
      <c r="G114" s="1003"/>
      <c r="H114" s="690"/>
      <c r="I114" s="1375">
        <f>+OTCHET!G605</f>
        <v>0</v>
      </c>
      <c r="J114" s="983"/>
      <c r="K114" s="1004"/>
      <c r="L114" s="776"/>
      <c r="M114" s="844"/>
      <c r="N114" s="854"/>
      <c r="O114" s="854"/>
      <c r="P114" s="854"/>
      <c r="Q114" s="854"/>
      <c r="R114" s="854"/>
      <c r="S114" s="854"/>
      <c r="T114" s="855"/>
      <c r="U114" s="854"/>
      <c r="V114" s="854"/>
    </row>
    <row r="115" spans="1:13" ht="12.75">
      <c r="A115" s="1005"/>
      <c r="B115" s="1005"/>
      <c r="C115" s="1005"/>
      <c r="D115" s="1005"/>
      <c r="E115" s="1006"/>
      <c r="F115" s="1006"/>
      <c r="G115" s="1006"/>
      <c r="H115" s="1006"/>
      <c r="I115" s="1006"/>
      <c r="J115" s="1005"/>
      <c r="K115" s="1005"/>
      <c r="L115" s="1005"/>
      <c r="M115" s="1005"/>
    </row>
    <row r="116" spans="1:13" ht="12.75">
      <c r="A116" s="1005"/>
      <c r="B116" s="1005"/>
      <c r="C116" s="1005"/>
      <c r="D116" s="1005"/>
      <c r="E116" s="1006"/>
      <c r="F116" s="1006"/>
      <c r="G116" s="1006"/>
      <c r="H116" s="1006"/>
      <c r="I116" s="1006"/>
      <c r="J116" s="1005"/>
      <c r="K116" s="1005"/>
      <c r="L116" s="1005"/>
      <c r="M116" s="1005"/>
    </row>
    <row r="117" spans="1:13" ht="12.75">
      <c r="A117" s="1005"/>
      <c r="B117" s="1005"/>
      <c r="C117" s="1005"/>
      <c r="D117" s="1005"/>
      <c r="E117" s="1006"/>
      <c r="F117" s="1006"/>
      <c r="G117" s="1006"/>
      <c r="H117" s="1006"/>
      <c r="I117" s="1006"/>
      <c r="J117" s="1005"/>
      <c r="K117" s="1005"/>
      <c r="L117" s="1005"/>
      <c r="M117" s="1005"/>
    </row>
    <row r="118" spans="1:13" ht="12.75">
      <c r="A118" s="1005"/>
      <c r="B118" s="1005"/>
      <c r="C118" s="1005"/>
      <c r="D118" s="1005"/>
      <c r="E118" s="1006"/>
      <c r="F118" s="1006"/>
      <c r="G118" s="1006"/>
      <c r="H118" s="1006"/>
      <c r="I118" s="1006"/>
      <c r="J118" s="1005"/>
      <c r="K118" s="1005"/>
      <c r="L118" s="1005"/>
      <c r="M118" s="1005"/>
    </row>
    <row r="119" spans="1:13" ht="12.75">
      <c r="A119" s="1005"/>
      <c r="B119" s="1005"/>
      <c r="C119" s="1005"/>
      <c r="D119" s="1005"/>
      <c r="E119" s="1006"/>
      <c r="F119" s="1006"/>
      <c r="G119" s="1006"/>
      <c r="H119" s="1006"/>
      <c r="I119" s="1006"/>
      <c r="J119" s="1005"/>
      <c r="K119" s="1005"/>
      <c r="L119" s="1005"/>
      <c r="M119" s="1005"/>
    </row>
    <row r="120" spans="1:13" ht="12.75">
      <c r="A120" s="1005"/>
      <c r="B120" s="1005"/>
      <c r="C120" s="1005"/>
      <c r="D120" s="1005"/>
      <c r="E120" s="1006"/>
      <c r="F120" s="1006"/>
      <c r="G120" s="1006"/>
      <c r="H120" s="1006"/>
      <c r="I120" s="1006"/>
      <c r="J120" s="1005"/>
      <c r="K120" s="1005"/>
      <c r="L120" s="1005"/>
      <c r="M120" s="1005"/>
    </row>
    <row r="121" spans="1:13" ht="12.75">
      <c r="A121" s="1005"/>
      <c r="B121" s="1005"/>
      <c r="C121" s="1005"/>
      <c r="D121" s="1005"/>
      <c r="E121" s="1006"/>
      <c r="F121" s="1006"/>
      <c r="G121" s="1006"/>
      <c r="H121" s="1006"/>
      <c r="I121" s="1006"/>
      <c r="J121" s="1005"/>
      <c r="K121" s="1005"/>
      <c r="L121" s="1005"/>
      <c r="M121" s="1005"/>
    </row>
    <row r="122" spans="1:13" ht="12.75">
      <c r="A122" s="1005"/>
      <c r="B122" s="1005"/>
      <c r="C122" s="1005"/>
      <c r="D122" s="1005"/>
      <c r="E122" s="1006"/>
      <c r="F122" s="1006"/>
      <c r="G122" s="1006"/>
      <c r="H122" s="1006"/>
      <c r="I122" s="1006"/>
      <c r="J122" s="1005"/>
      <c r="K122" s="1005"/>
      <c r="L122" s="1005"/>
      <c r="M122" s="1005"/>
    </row>
    <row r="123" spans="1:13" ht="12.75">
      <c r="A123" s="1005"/>
      <c r="B123" s="1005"/>
      <c r="C123" s="1005"/>
      <c r="D123" s="1005"/>
      <c r="E123" s="1006"/>
      <c r="F123" s="1006"/>
      <c r="G123" s="1006"/>
      <c r="H123" s="1006"/>
      <c r="I123" s="1006"/>
      <c r="J123" s="1005"/>
      <c r="K123" s="1005"/>
      <c r="L123" s="1005"/>
      <c r="M123" s="1005"/>
    </row>
    <row r="124" spans="1:13" ht="12.75">
      <c r="A124" s="1005"/>
      <c r="B124" s="1005"/>
      <c r="C124" s="1005"/>
      <c r="D124" s="1005"/>
      <c r="E124" s="1006"/>
      <c r="F124" s="1006"/>
      <c r="G124" s="1006"/>
      <c r="H124" s="1006"/>
      <c r="I124" s="1006"/>
      <c r="J124" s="1005"/>
      <c r="K124" s="1005"/>
      <c r="L124" s="1005"/>
      <c r="M124" s="1005"/>
    </row>
    <row r="125" spans="1:13" ht="12.75">
      <c r="A125" s="1005"/>
      <c r="B125" s="1005"/>
      <c r="C125" s="1005"/>
      <c r="D125" s="1005"/>
      <c r="E125" s="1006"/>
      <c r="F125" s="1006"/>
      <c r="G125" s="1006"/>
      <c r="H125" s="1006"/>
      <c r="I125" s="1006"/>
      <c r="J125" s="1005"/>
      <c r="K125" s="1005"/>
      <c r="L125" s="1005"/>
      <c r="M125" s="1005"/>
    </row>
    <row r="126" spans="1:13" ht="12.75">
      <c r="A126" s="1005"/>
      <c r="B126" s="1005"/>
      <c r="C126" s="1005"/>
      <c r="D126" s="1005"/>
      <c r="E126" s="1006"/>
      <c r="F126" s="1006"/>
      <c r="G126" s="1006"/>
      <c r="H126" s="1006"/>
      <c r="I126" s="1006"/>
      <c r="J126" s="1005"/>
      <c r="K126" s="1005"/>
      <c r="L126" s="1005"/>
      <c r="M126" s="1005"/>
    </row>
    <row r="127" spans="1:13" ht="12.75">
      <c r="A127" s="1005"/>
      <c r="B127" s="1005"/>
      <c r="C127" s="1005"/>
      <c r="D127" s="1005"/>
      <c r="E127" s="1006"/>
      <c r="F127" s="1006"/>
      <c r="G127" s="1006"/>
      <c r="H127" s="1006"/>
      <c r="I127" s="1006"/>
      <c r="J127" s="1005"/>
      <c r="K127" s="1005"/>
      <c r="L127" s="1005"/>
      <c r="M127" s="1005"/>
    </row>
    <row r="128" spans="1:13" ht="12.75">
      <c r="A128" s="1005"/>
      <c r="B128" s="1005"/>
      <c r="C128" s="1005"/>
      <c r="D128" s="1005"/>
      <c r="E128" s="1006"/>
      <c r="F128" s="1006"/>
      <c r="G128" s="1006"/>
      <c r="H128" s="1006"/>
      <c r="I128" s="1006"/>
      <c r="J128" s="1005"/>
      <c r="K128" s="1005"/>
      <c r="L128" s="1005"/>
      <c r="M128" s="1005"/>
    </row>
    <row r="129" spans="1:13" ht="12.75">
      <c r="A129" s="1005"/>
      <c r="B129" s="1005"/>
      <c r="C129" s="1005"/>
      <c r="D129" s="1005"/>
      <c r="E129" s="1006"/>
      <c r="F129" s="1006"/>
      <c r="G129" s="1006"/>
      <c r="H129" s="1006"/>
      <c r="I129" s="1006"/>
      <c r="J129" s="1005"/>
      <c r="K129" s="1005"/>
      <c r="L129" s="1005"/>
      <c r="M129" s="1005"/>
    </row>
    <row r="130" spans="1:13" ht="12.75">
      <c r="A130" s="1005"/>
      <c r="B130" s="1005"/>
      <c r="C130" s="1005"/>
      <c r="D130" s="1005"/>
      <c r="E130" s="1006"/>
      <c r="F130" s="1006"/>
      <c r="G130" s="1006"/>
      <c r="H130" s="1006"/>
      <c r="I130" s="1006"/>
      <c r="J130" s="1005"/>
      <c r="K130" s="1005"/>
      <c r="L130" s="1005"/>
      <c r="M130" s="1005"/>
    </row>
    <row r="131" spans="1:13" ht="12.75">
      <c r="A131" s="1005"/>
      <c r="B131" s="1005"/>
      <c r="C131" s="1005"/>
      <c r="D131" s="1005"/>
      <c r="E131" s="1006"/>
      <c r="F131" s="1006"/>
      <c r="G131" s="1006"/>
      <c r="H131" s="1006"/>
      <c r="I131" s="1006"/>
      <c r="J131" s="1005"/>
      <c r="K131" s="1005"/>
      <c r="L131" s="1005"/>
      <c r="M131" s="1005"/>
    </row>
    <row r="132" spans="1:13" ht="12.75">
      <c r="A132" s="1005"/>
      <c r="B132" s="1005"/>
      <c r="C132" s="1005"/>
      <c r="D132" s="1005"/>
      <c r="E132" s="1006"/>
      <c r="F132" s="1006"/>
      <c r="G132" s="1006"/>
      <c r="H132" s="1006"/>
      <c r="I132" s="1006"/>
      <c r="J132" s="1005"/>
      <c r="K132" s="1005"/>
      <c r="L132" s="1005"/>
      <c r="M132" s="1005"/>
    </row>
    <row r="133" spans="1:13" ht="12.75">
      <c r="A133" s="1005"/>
      <c r="B133" s="1005"/>
      <c r="C133" s="1005"/>
      <c r="D133" s="1005"/>
      <c r="E133" s="1006"/>
      <c r="F133" s="1006"/>
      <c r="G133" s="1006"/>
      <c r="H133" s="1006"/>
      <c r="I133" s="1006"/>
      <c r="J133" s="1005"/>
      <c r="K133" s="1005"/>
      <c r="L133" s="1005"/>
      <c r="M133" s="1005"/>
    </row>
    <row r="134" spans="1:13" ht="12.75">
      <c r="A134" s="1005"/>
      <c r="B134" s="1005"/>
      <c r="C134" s="1005"/>
      <c r="D134" s="1005"/>
      <c r="E134" s="1006"/>
      <c r="F134" s="1006"/>
      <c r="G134" s="1006"/>
      <c r="H134" s="1006"/>
      <c r="I134" s="1006"/>
      <c r="J134" s="1005"/>
      <c r="K134" s="1005"/>
      <c r="L134" s="1005"/>
      <c r="M134" s="1005"/>
    </row>
    <row r="135" spans="1:13" ht="12.75">
      <c r="A135" s="1005"/>
      <c r="B135" s="1005"/>
      <c r="C135" s="1005"/>
      <c r="D135" s="1005"/>
      <c r="E135" s="1006"/>
      <c r="F135" s="1006"/>
      <c r="G135" s="1006"/>
      <c r="H135" s="1006"/>
      <c r="I135" s="1006"/>
      <c r="J135" s="1005"/>
      <c r="K135" s="1005"/>
      <c r="L135" s="1005"/>
      <c r="M135" s="1005"/>
    </row>
    <row r="136" spans="1:13" ht="12.75">
      <c r="A136" s="1005"/>
      <c r="B136" s="1005"/>
      <c r="C136" s="1005"/>
      <c r="D136" s="1005"/>
      <c r="E136" s="1006"/>
      <c r="F136" s="1006"/>
      <c r="G136" s="1006"/>
      <c r="H136" s="1006"/>
      <c r="I136" s="1006"/>
      <c r="J136" s="1005"/>
      <c r="K136" s="1005"/>
      <c r="L136" s="1005"/>
      <c r="M136" s="1005"/>
    </row>
    <row r="137" spans="1:13" ht="12.75">
      <c r="A137" s="1005"/>
      <c r="B137" s="1005"/>
      <c r="C137" s="1005"/>
      <c r="D137" s="1005"/>
      <c r="E137" s="1006"/>
      <c r="F137" s="1006"/>
      <c r="G137" s="1006"/>
      <c r="H137" s="1006"/>
      <c r="I137" s="1006"/>
      <c r="J137" s="1005"/>
      <c r="K137" s="1005"/>
      <c r="L137" s="1005"/>
      <c r="M137" s="1005"/>
    </row>
    <row r="138" spans="1:13" ht="12.75">
      <c r="A138" s="1005"/>
      <c r="B138" s="1005"/>
      <c r="C138" s="1005"/>
      <c r="D138" s="1005"/>
      <c r="E138" s="1006"/>
      <c r="F138" s="1006"/>
      <c r="G138" s="1006"/>
      <c r="H138" s="1006"/>
      <c r="I138" s="1006"/>
      <c r="J138" s="1005"/>
      <c r="K138" s="1005"/>
      <c r="L138" s="1005"/>
      <c r="M138" s="1005"/>
    </row>
    <row r="139" spans="1:13" ht="12.75">
      <c r="A139" s="1005"/>
      <c r="B139" s="1005"/>
      <c r="C139" s="1005"/>
      <c r="D139" s="1005"/>
      <c r="E139" s="1006"/>
      <c r="F139" s="1006"/>
      <c r="G139" s="1006"/>
      <c r="H139" s="1006"/>
      <c r="I139" s="1006"/>
      <c r="J139" s="1005"/>
      <c r="K139" s="1005"/>
      <c r="L139" s="1005"/>
      <c r="M139" s="1005"/>
    </row>
    <row r="140" spans="1:13" ht="12.75">
      <c r="A140" s="1005"/>
      <c r="B140" s="1005"/>
      <c r="C140" s="1005"/>
      <c r="D140" s="1005"/>
      <c r="E140" s="1006"/>
      <c r="F140" s="1006"/>
      <c r="G140" s="1006"/>
      <c r="H140" s="1006"/>
      <c r="I140" s="1006"/>
      <c r="J140" s="1005"/>
      <c r="K140" s="1005"/>
      <c r="L140" s="1005"/>
      <c r="M140" s="1005"/>
    </row>
    <row r="141" spans="1:13" ht="12.75">
      <c r="A141" s="1005"/>
      <c r="B141" s="1005"/>
      <c r="C141" s="1005"/>
      <c r="D141" s="1005"/>
      <c r="E141" s="1006"/>
      <c r="F141" s="1006"/>
      <c r="G141" s="1006"/>
      <c r="H141" s="1006"/>
      <c r="I141" s="1006"/>
      <c r="J141" s="1005"/>
      <c r="K141" s="1005"/>
      <c r="L141" s="1005"/>
      <c r="M141" s="1005"/>
    </row>
    <row r="142" spans="1:13" ht="12.75">
      <c r="A142" s="1005"/>
      <c r="B142" s="1005"/>
      <c r="C142" s="1005"/>
      <c r="D142" s="1005"/>
      <c r="E142" s="1006"/>
      <c r="F142" s="1006"/>
      <c r="G142" s="1006"/>
      <c r="H142" s="1006"/>
      <c r="I142" s="1006"/>
      <c r="J142" s="1005"/>
      <c r="K142" s="1005"/>
      <c r="L142" s="1005"/>
      <c r="M142" s="1005"/>
    </row>
    <row r="143" spans="1:13" ht="12.75">
      <c r="A143" s="1005"/>
      <c r="B143" s="1005"/>
      <c r="C143" s="1005"/>
      <c r="D143" s="1005"/>
      <c r="E143" s="1006"/>
      <c r="F143" s="1006"/>
      <c r="G143" s="1006"/>
      <c r="H143" s="1006"/>
      <c r="I143" s="1006"/>
      <c r="J143" s="1005"/>
      <c r="K143" s="1005"/>
      <c r="L143" s="1005"/>
      <c r="M143" s="1005"/>
    </row>
    <row r="144" spans="1:13" ht="12.75">
      <c r="A144" s="1005"/>
      <c r="B144" s="1005"/>
      <c r="C144" s="1005"/>
      <c r="D144" s="1005"/>
      <c r="E144" s="1006"/>
      <c r="F144" s="1006"/>
      <c r="G144" s="1006"/>
      <c r="H144" s="1006"/>
      <c r="I144" s="1006"/>
      <c r="J144" s="1005"/>
      <c r="K144" s="1005"/>
      <c r="L144" s="1005"/>
      <c r="M144" s="1005"/>
    </row>
    <row r="145" spans="1:13" ht="12.75">
      <c r="A145" s="1005"/>
      <c r="B145" s="1005"/>
      <c r="C145" s="1005"/>
      <c r="D145" s="1005"/>
      <c r="E145" s="1006"/>
      <c r="F145" s="1006"/>
      <c r="G145" s="1006"/>
      <c r="H145" s="1006"/>
      <c r="I145" s="1006"/>
      <c r="J145" s="1005"/>
      <c r="K145" s="1005"/>
      <c r="L145" s="1005"/>
      <c r="M145" s="1005"/>
    </row>
    <row r="146" spans="1:13" ht="12.75">
      <c r="A146" s="1005"/>
      <c r="B146" s="1005"/>
      <c r="C146" s="1005"/>
      <c r="D146" s="1005"/>
      <c r="E146" s="1006"/>
      <c r="F146" s="1006"/>
      <c r="G146" s="1006"/>
      <c r="H146" s="1006"/>
      <c r="I146" s="1006"/>
      <c r="J146" s="1005"/>
      <c r="K146" s="1005"/>
      <c r="L146" s="1005"/>
      <c r="M146" s="1005"/>
    </row>
    <row r="147" spans="1:13" ht="12.75">
      <c r="A147" s="1005"/>
      <c r="B147" s="1005"/>
      <c r="C147" s="1005"/>
      <c r="D147" s="1005"/>
      <c r="E147" s="1006"/>
      <c r="F147" s="1006"/>
      <c r="G147" s="1006"/>
      <c r="H147" s="1006"/>
      <c r="I147" s="1006"/>
      <c r="J147" s="1005"/>
      <c r="K147" s="1005"/>
      <c r="L147" s="1005"/>
      <c r="M147" s="1005"/>
    </row>
    <row r="148" spans="1:13" ht="12.75">
      <c r="A148" s="1005"/>
      <c r="B148" s="1005"/>
      <c r="C148" s="1005"/>
      <c r="D148" s="1005"/>
      <c r="E148" s="1006"/>
      <c r="F148" s="1006"/>
      <c r="G148" s="1006"/>
      <c r="H148" s="1006"/>
      <c r="I148" s="1006"/>
      <c r="J148" s="1005"/>
      <c r="K148" s="1005"/>
      <c r="L148" s="1005"/>
      <c r="M148" s="1005"/>
    </row>
    <row r="149" spans="1:13" ht="12.75">
      <c r="A149" s="1005"/>
      <c r="B149" s="1005"/>
      <c r="C149" s="1005"/>
      <c r="D149" s="1005"/>
      <c r="E149" s="1006"/>
      <c r="F149" s="1006"/>
      <c r="G149" s="1006"/>
      <c r="H149" s="1006"/>
      <c r="I149" s="1006"/>
      <c r="J149" s="1005"/>
      <c r="K149" s="1005"/>
      <c r="L149" s="1005"/>
      <c r="M149" s="1005"/>
    </row>
    <row r="150" spans="1:13" ht="12.75">
      <c r="A150" s="1005"/>
      <c r="B150" s="1005"/>
      <c r="C150" s="1005"/>
      <c r="D150" s="1005"/>
      <c r="E150" s="1006"/>
      <c r="F150" s="1006"/>
      <c r="G150" s="1006"/>
      <c r="H150" s="1006"/>
      <c r="I150" s="1006"/>
      <c r="J150" s="1005"/>
      <c r="K150" s="1005"/>
      <c r="L150" s="1005"/>
      <c r="M150" s="1005"/>
    </row>
    <row r="151" spans="1:13" ht="12.75">
      <c r="A151" s="1005"/>
      <c r="B151" s="1005"/>
      <c r="C151" s="1005"/>
      <c r="D151" s="1005"/>
      <c r="E151" s="1006"/>
      <c r="F151" s="1006"/>
      <c r="G151" s="1006"/>
      <c r="H151" s="1006"/>
      <c r="I151" s="1006"/>
      <c r="J151" s="1005"/>
      <c r="K151" s="1005"/>
      <c r="L151" s="1005"/>
      <c r="M151" s="1005"/>
    </row>
    <row r="152" spans="1:13" ht="12.75">
      <c r="A152" s="1005"/>
      <c r="B152" s="1005"/>
      <c r="C152" s="1005"/>
      <c r="D152" s="1005"/>
      <c r="E152" s="1006"/>
      <c r="F152" s="1006"/>
      <c r="G152" s="1006"/>
      <c r="H152" s="1006"/>
      <c r="I152" s="1006"/>
      <c r="J152" s="1005"/>
      <c r="K152" s="1005"/>
      <c r="L152" s="1005"/>
      <c r="M152" s="1005"/>
    </row>
    <row r="153" spans="1:13" ht="12.75">
      <c r="A153" s="1005"/>
      <c r="B153" s="1005"/>
      <c r="C153" s="1005"/>
      <c r="D153" s="1005"/>
      <c r="E153" s="1006"/>
      <c r="F153" s="1006"/>
      <c r="G153" s="1006"/>
      <c r="H153" s="1006"/>
      <c r="I153" s="1006"/>
      <c r="J153" s="1005"/>
      <c r="K153" s="1005"/>
      <c r="L153" s="1005"/>
      <c r="M153" s="1005"/>
    </row>
    <row r="154" spans="1:13" ht="12.75">
      <c r="A154" s="1005"/>
      <c r="B154" s="1005"/>
      <c r="C154" s="1005"/>
      <c r="D154" s="1005"/>
      <c r="E154" s="1006"/>
      <c r="F154" s="1006"/>
      <c r="G154" s="1006"/>
      <c r="H154" s="1006"/>
      <c r="I154" s="1006"/>
      <c r="J154" s="1005"/>
      <c r="K154" s="1005"/>
      <c r="L154" s="1005"/>
      <c r="M154" s="1005"/>
    </row>
    <row r="155" spans="1:13" ht="12.75">
      <c r="A155" s="1005"/>
      <c r="B155" s="1005"/>
      <c r="C155" s="1005"/>
      <c r="D155" s="1005"/>
      <c r="E155" s="1006"/>
      <c r="F155" s="1006"/>
      <c r="G155" s="1006"/>
      <c r="H155" s="1006"/>
      <c r="I155" s="1006"/>
      <c r="J155" s="1005"/>
      <c r="K155" s="1005"/>
      <c r="L155" s="1005"/>
      <c r="M155" s="1005"/>
    </row>
    <row r="156" spans="1:13" ht="12.75">
      <c r="A156" s="1005"/>
      <c r="B156" s="1005"/>
      <c r="C156" s="1005"/>
      <c r="D156" s="1005"/>
      <c r="E156" s="1006"/>
      <c r="F156" s="1006"/>
      <c r="G156" s="1006"/>
      <c r="H156" s="1006"/>
      <c r="I156" s="1006"/>
      <c r="J156" s="1005"/>
      <c r="K156" s="1005"/>
      <c r="L156" s="1005"/>
      <c r="M156" s="1005"/>
    </row>
    <row r="157" spans="1:13" ht="12.75">
      <c r="A157" s="1005"/>
      <c r="B157" s="1005"/>
      <c r="C157" s="1005"/>
      <c r="D157" s="1005"/>
      <c r="E157" s="1006"/>
      <c r="F157" s="1006"/>
      <c r="G157" s="1006"/>
      <c r="H157" s="1006"/>
      <c r="I157" s="1006"/>
      <c r="J157" s="1005"/>
      <c r="K157" s="1005"/>
      <c r="L157" s="1005"/>
      <c r="M157" s="1005"/>
    </row>
    <row r="158" spans="1:13" ht="12.75">
      <c r="A158" s="1005"/>
      <c r="B158" s="1005"/>
      <c r="C158" s="1005"/>
      <c r="D158" s="1005"/>
      <c r="E158" s="1006"/>
      <c r="F158" s="1006"/>
      <c r="G158" s="1006"/>
      <c r="H158" s="1006"/>
      <c r="I158" s="1006"/>
      <c r="J158" s="1005"/>
      <c r="K158" s="1005"/>
      <c r="L158" s="1005"/>
      <c r="M158" s="1005"/>
    </row>
    <row r="159" spans="1:13" ht="12.75">
      <c r="A159" s="1005"/>
      <c r="B159" s="1005"/>
      <c r="C159" s="1005"/>
      <c r="D159" s="1005"/>
      <c r="E159" s="1006"/>
      <c r="F159" s="1006"/>
      <c r="G159" s="1006"/>
      <c r="H159" s="1006"/>
      <c r="I159" s="1006"/>
      <c r="J159" s="1005"/>
      <c r="K159" s="1005"/>
      <c r="L159" s="1005"/>
      <c r="M159" s="1005"/>
    </row>
    <row r="160" spans="1:13" ht="12.75">
      <c r="A160" s="1005"/>
      <c r="B160" s="1005"/>
      <c r="C160" s="1005"/>
      <c r="D160" s="1005"/>
      <c r="E160" s="1006"/>
      <c r="F160" s="1006"/>
      <c r="G160" s="1006"/>
      <c r="H160" s="1006"/>
      <c r="I160" s="1006"/>
      <c r="J160" s="1005"/>
      <c r="K160" s="1005"/>
      <c r="L160" s="1005"/>
      <c r="M160" s="1005"/>
    </row>
    <row r="161" spans="1:13" ht="12.75">
      <c r="A161" s="1005"/>
      <c r="B161" s="1005"/>
      <c r="C161" s="1005"/>
      <c r="D161" s="1005"/>
      <c r="E161" s="1006"/>
      <c r="F161" s="1006"/>
      <c r="G161" s="1006"/>
      <c r="H161" s="1006"/>
      <c r="I161" s="1006"/>
      <c r="J161" s="1005"/>
      <c r="K161" s="1005"/>
      <c r="L161" s="1005"/>
      <c r="M161" s="1005"/>
    </row>
    <row r="162" spans="1:13" ht="12.75">
      <c r="A162" s="1005"/>
      <c r="B162" s="1005"/>
      <c r="C162" s="1005"/>
      <c r="D162" s="1005"/>
      <c r="E162" s="1006"/>
      <c r="F162" s="1006"/>
      <c r="G162" s="1006"/>
      <c r="H162" s="1006"/>
      <c r="I162" s="1006"/>
      <c r="J162" s="1005"/>
      <c r="K162" s="1005"/>
      <c r="L162" s="1005"/>
      <c r="M162" s="1005"/>
    </row>
    <row r="163" spans="1:13" ht="12.75">
      <c r="A163" s="1005"/>
      <c r="B163" s="1005"/>
      <c r="C163" s="1005"/>
      <c r="D163" s="1005"/>
      <c r="E163" s="1006"/>
      <c r="F163" s="1006"/>
      <c r="G163" s="1006"/>
      <c r="H163" s="1006"/>
      <c r="I163" s="1006"/>
      <c r="J163" s="1005"/>
      <c r="K163" s="1005"/>
      <c r="L163" s="1005"/>
      <c r="M163" s="1005"/>
    </row>
    <row r="164" spans="1:13" ht="12.75">
      <c r="A164" s="1005"/>
      <c r="B164" s="1005"/>
      <c r="C164" s="1005"/>
      <c r="D164" s="1005"/>
      <c r="E164" s="1006"/>
      <c r="F164" s="1006"/>
      <c r="G164" s="1006"/>
      <c r="H164" s="1006"/>
      <c r="I164" s="1006"/>
      <c r="J164" s="1005"/>
      <c r="K164" s="1005"/>
      <c r="L164" s="1005"/>
      <c r="M164" s="1005"/>
    </row>
    <row r="165" spans="1:13" ht="12.75">
      <c r="A165" s="1005"/>
      <c r="B165" s="1005"/>
      <c r="C165" s="1005"/>
      <c r="D165" s="1005"/>
      <c r="E165" s="1006"/>
      <c r="F165" s="1006"/>
      <c r="G165" s="1006"/>
      <c r="H165" s="1006"/>
      <c r="I165" s="1006"/>
      <c r="J165" s="1005"/>
      <c r="K165" s="1005"/>
      <c r="L165" s="1005"/>
      <c r="M165" s="1005"/>
    </row>
    <row r="166" spans="1:13" ht="12.75">
      <c r="A166" s="1005"/>
      <c r="B166" s="1005"/>
      <c r="C166" s="1005"/>
      <c r="D166" s="1005"/>
      <c r="E166" s="1006"/>
      <c r="F166" s="1006"/>
      <c r="G166" s="1006"/>
      <c r="H166" s="1006"/>
      <c r="I166" s="1006"/>
      <c r="J166" s="1005"/>
      <c r="K166" s="1005"/>
      <c r="L166" s="1005"/>
      <c r="M166" s="1005"/>
    </row>
    <row r="167" spans="1:13" ht="12.75">
      <c r="A167" s="1005"/>
      <c r="B167" s="1005"/>
      <c r="C167" s="1005"/>
      <c r="D167" s="1005"/>
      <c r="E167" s="1006"/>
      <c r="F167" s="1006"/>
      <c r="G167" s="1006"/>
      <c r="H167" s="1006"/>
      <c r="I167" s="1006"/>
      <c r="J167" s="1005"/>
      <c r="K167" s="1005"/>
      <c r="L167" s="1005"/>
      <c r="M167" s="1005"/>
    </row>
    <row r="168" spans="1:13" ht="12.75">
      <c r="A168" s="1005"/>
      <c r="B168" s="1005"/>
      <c r="C168" s="1005"/>
      <c r="D168" s="1005"/>
      <c r="E168" s="1006"/>
      <c r="F168" s="1006"/>
      <c r="G168" s="1006"/>
      <c r="H168" s="1006"/>
      <c r="I168" s="1006"/>
      <c r="J168" s="1005"/>
      <c r="K168" s="1005"/>
      <c r="L168" s="1005"/>
      <c r="M168" s="1005"/>
    </row>
    <row r="169" spans="1:13" ht="12.75">
      <c r="A169" s="1005"/>
      <c r="B169" s="1005"/>
      <c r="C169" s="1005"/>
      <c r="D169" s="1005"/>
      <c r="E169" s="1006"/>
      <c r="F169" s="1006"/>
      <c r="G169" s="1006"/>
      <c r="H169" s="1006"/>
      <c r="I169" s="1006"/>
      <c r="J169" s="1005"/>
      <c r="K169" s="1005"/>
      <c r="L169" s="1005"/>
      <c r="M169" s="1005"/>
    </row>
    <row r="170" spans="1:13" ht="12.75">
      <c r="A170" s="1005"/>
      <c r="B170" s="1005"/>
      <c r="C170" s="1005"/>
      <c r="D170" s="1005"/>
      <c r="E170" s="1006"/>
      <c r="F170" s="1006"/>
      <c r="G170" s="1006"/>
      <c r="H170" s="1006"/>
      <c r="I170" s="1006"/>
      <c r="J170" s="1005"/>
      <c r="K170" s="1005"/>
      <c r="L170" s="1005"/>
      <c r="M170" s="1005"/>
    </row>
    <row r="171" spans="1:13" ht="12.75">
      <c r="A171" s="1005"/>
      <c r="B171" s="1005"/>
      <c r="C171" s="1005"/>
      <c r="D171" s="1005"/>
      <c r="E171" s="1006"/>
      <c r="F171" s="1006"/>
      <c r="G171" s="1006"/>
      <c r="H171" s="1006"/>
      <c r="I171" s="1006"/>
      <c r="J171" s="1005"/>
      <c r="K171" s="1005"/>
      <c r="L171" s="1005"/>
      <c r="M171" s="1005"/>
    </row>
    <row r="172" spans="1:13" ht="12.75">
      <c r="A172" s="1005"/>
      <c r="B172" s="1005"/>
      <c r="C172" s="1005"/>
      <c r="D172" s="1005"/>
      <c r="E172" s="1006"/>
      <c r="F172" s="1006"/>
      <c r="G172" s="1006"/>
      <c r="H172" s="1006"/>
      <c r="I172" s="1006"/>
      <c r="J172" s="1005"/>
      <c r="K172" s="1005"/>
      <c r="L172" s="1005"/>
      <c r="M172" s="1005"/>
    </row>
    <row r="173" spans="1:13" ht="12.75">
      <c r="A173" s="1005"/>
      <c r="B173" s="1005"/>
      <c r="C173" s="1005"/>
      <c r="D173" s="1005"/>
      <c r="E173" s="1006"/>
      <c r="F173" s="1006"/>
      <c r="G173" s="1006"/>
      <c r="H173" s="1006"/>
      <c r="I173" s="1006"/>
      <c r="J173" s="1005"/>
      <c r="K173" s="1005"/>
      <c r="L173" s="1005"/>
      <c r="M173" s="1005"/>
    </row>
    <row r="174" spans="1:13" ht="12.75">
      <c r="A174" s="1005"/>
      <c r="B174" s="1005"/>
      <c r="C174" s="1005"/>
      <c r="D174" s="1005"/>
      <c r="E174" s="1006"/>
      <c r="F174" s="1006"/>
      <c r="G174" s="1006"/>
      <c r="H174" s="1006"/>
      <c r="I174" s="1006"/>
      <c r="J174" s="1005"/>
      <c r="K174" s="1005"/>
      <c r="L174" s="1005"/>
      <c r="M174" s="1005"/>
    </row>
    <row r="175" spans="1:13" ht="12.75">
      <c r="A175" s="1005"/>
      <c r="B175" s="1005"/>
      <c r="C175" s="1005"/>
      <c r="D175" s="1005"/>
      <c r="E175" s="1006"/>
      <c r="F175" s="1006"/>
      <c r="G175" s="1006"/>
      <c r="H175" s="1006"/>
      <c r="I175" s="1006"/>
      <c r="J175" s="1005"/>
      <c r="K175" s="1005"/>
      <c r="L175" s="1005"/>
      <c r="M175" s="1005"/>
    </row>
    <row r="176" spans="1:13" ht="12.75">
      <c r="A176" s="1005"/>
      <c r="B176" s="1005"/>
      <c r="C176" s="1005"/>
      <c r="D176" s="1005"/>
      <c r="E176" s="1006"/>
      <c r="F176" s="1006"/>
      <c r="G176" s="1006"/>
      <c r="H176" s="1006"/>
      <c r="I176" s="1006"/>
      <c r="J176" s="1005"/>
      <c r="K176" s="1005"/>
      <c r="L176" s="1005"/>
      <c r="M176" s="1005"/>
    </row>
    <row r="177" spans="1:13" ht="12.75">
      <c r="A177" s="1005"/>
      <c r="B177" s="1005"/>
      <c r="C177" s="1005"/>
      <c r="D177" s="1005"/>
      <c r="E177" s="1006"/>
      <c r="F177" s="1006"/>
      <c r="G177" s="1006"/>
      <c r="H177" s="1006"/>
      <c r="I177" s="1006"/>
      <c r="J177" s="1005"/>
      <c r="K177" s="1005"/>
      <c r="L177" s="1005"/>
      <c r="M177" s="1005"/>
    </row>
    <row r="178" spans="1:13" ht="12.75">
      <c r="A178" s="1005"/>
      <c r="B178" s="1005"/>
      <c r="C178" s="1005"/>
      <c r="D178" s="1005"/>
      <c r="E178" s="1006"/>
      <c r="F178" s="1006"/>
      <c r="G178" s="1006"/>
      <c r="H178" s="1006"/>
      <c r="I178" s="1006"/>
      <c r="J178" s="1005"/>
      <c r="K178" s="1005"/>
      <c r="L178" s="1005"/>
      <c r="M178" s="1005"/>
    </row>
    <row r="179" spans="1:13" ht="12.75">
      <c r="A179" s="1005"/>
      <c r="B179" s="1005"/>
      <c r="C179" s="1005"/>
      <c r="D179" s="1005"/>
      <c r="E179" s="1006"/>
      <c r="F179" s="1006"/>
      <c r="G179" s="1006"/>
      <c r="H179" s="1006"/>
      <c r="I179" s="1006"/>
      <c r="J179" s="1005"/>
      <c r="K179" s="1005"/>
      <c r="L179" s="1005"/>
      <c r="M179" s="1005"/>
    </row>
    <row r="180" spans="1:13" ht="12.75">
      <c r="A180" s="1005"/>
      <c r="B180" s="1005"/>
      <c r="C180" s="1005"/>
      <c r="D180" s="1005"/>
      <c r="E180" s="1006"/>
      <c r="F180" s="1006"/>
      <c r="G180" s="1006"/>
      <c r="H180" s="1006"/>
      <c r="I180" s="1006"/>
      <c r="J180" s="1005"/>
      <c r="K180" s="1005"/>
      <c r="L180" s="1005"/>
      <c r="M180" s="1005"/>
    </row>
    <row r="181" spans="1:13" ht="12.75">
      <c r="A181" s="1005"/>
      <c r="B181" s="1005"/>
      <c r="C181" s="1005"/>
      <c r="D181" s="1005"/>
      <c r="E181" s="1006"/>
      <c r="F181" s="1006"/>
      <c r="G181" s="1006"/>
      <c r="H181" s="1006"/>
      <c r="I181" s="1006"/>
      <c r="J181" s="1005"/>
      <c r="K181" s="1005"/>
      <c r="L181" s="1005"/>
      <c r="M181" s="1005"/>
    </row>
    <row r="182" spans="1:13" ht="12.75">
      <c r="A182" s="1005"/>
      <c r="B182" s="1005"/>
      <c r="C182" s="1005"/>
      <c r="D182" s="1005"/>
      <c r="E182" s="1006"/>
      <c r="F182" s="1006"/>
      <c r="G182" s="1006"/>
      <c r="H182" s="1006"/>
      <c r="I182" s="1006"/>
      <c r="J182" s="1005"/>
      <c r="K182" s="1005"/>
      <c r="L182" s="1005"/>
      <c r="M182" s="1005"/>
    </row>
    <row r="183" spans="1:13" ht="12.75">
      <c r="A183" s="1005"/>
      <c r="B183" s="1005"/>
      <c r="C183" s="1005"/>
      <c r="D183" s="1005"/>
      <c r="E183" s="1006"/>
      <c r="F183" s="1006"/>
      <c r="G183" s="1006"/>
      <c r="H183" s="1006"/>
      <c r="I183" s="1006"/>
      <c r="J183" s="1005"/>
      <c r="K183" s="1005"/>
      <c r="L183" s="1005"/>
      <c r="M183" s="1005"/>
    </row>
    <row r="184" spans="1:13" ht="12.75">
      <c r="A184" s="1005"/>
      <c r="B184" s="1005"/>
      <c r="C184" s="1005"/>
      <c r="D184" s="1005"/>
      <c r="E184" s="1006"/>
      <c r="F184" s="1006"/>
      <c r="G184" s="1006"/>
      <c r="H184" s="1006"/>
      <c r="I184" s="1006"/>
      <c r="J184" s="1005"/>
      <c r="K184" s="1005"/>
      <c r="L184" s="1005"/>
      <c r="M184" s="1005"/>
    </row>
    <row r="185" spans="1:13" ht="12.75">
      <c r="A185" s="1005"/>
      <c r="B185" s="1005"/>
      <c r="C185" s="1005"/>
      <c r="D185" s="1005"/>
      <c r="E185" s="1006"/>
      <c r="F185" s="1006"/>
      <c r="G185" s="1006"/>
      <c r="H185" s="1006"/>
      <c r="I185" s="1006"/>
      <c r="J185" s="1005"/>
      <c r="K185" s="1005"/>
      <c r="L185" s="1005"/>
      <c r="M185" s="1005"/>
    </row>
    <row r="186" spans="1:13" ht="12.75">
      <c r="A186" s="1005"/>
      <c r="B186" s="1005"/>
      <c r="C186" s="1005"/>
      <c r="D186" s="1005"/>
      <c r="E186" s="1006"/>
      <c r="F186" s="1006"/>
      <c r="G186" s="1006"/>
      <c r="H186" s="1006"/>
      <c r="I186" s="1006"/>
      <c r="J186" s="1005"/>
      <c r="K186" s="1005"/>
      <c r="L186" s="1005"/>
      <c r="M186" s="1005"/>
    </row>
    <row r="187" spans="1:13" ht="12.75">
      <c r="A187" s="1005"/>
      <c r="B187" s="1005"/>
      <c r="C187" s="1005"/>
      <c r="D187" s="1005"/>
      <c r="E187" s="1006"/>
      <c r="F187" s="1006"/>
      <c r="G187" s="1006"/>
      <c r="H187" s="1006"/>
      <c r="I187" s="1006"/>
      <c r="J187" s="1005"/>
      <c r="K187" s="1005"/>
      <c r="L187" s="1005"/>
      <c r="M187" s="1005"/>
    </row>
    <row r="188" spans="1:13" ht="12.75">
      <c r="A188" s="1005"/>
      <c r="B188" s="1005"/>
      <c r="C188" s="1005"/>
      <c r="D188" s="1005"/>
      <c r="E188" s="1006"/>
      <c r="F188" s="1006"/>
      <c r="G188" s="1006"/>
      <c r="H188" s="1006"/>
      <c r="I188" s="1006"/>
      <c r="J188" s="1005"/>
      <c r="K188" s="1005"/>
      <c r="L188" s="1005"/>
      <c r="M188" s="1005"/>
    </row>
    <row r="189" spans="1:13" ht="12.75">
      <c r="A189" s="1005"/>
      <c r="B189" s="1005"/>
      <c r="C189" s="1005"/>
      <c r="D189" s="1005"/>
      <c r="E189" s="1006"/>
      <c r="F189" s="1006"/>
      <c r="G189" s="1006"/>
      <c r="H189" s="1006"/>
      <c r="I189" s="1006"/>
      <c r="J189" s="1005"/>
      <c r="K189" s="1005"/>
      <c r="L189" s="1005"/>
      <c r="M189" s="1005"/>
    </row>
    <row r="190" spans="1:13" ht="12.75">
      <c r="A190" s="1005"/>
      <c r="B190" s="1005"/>
      <c r="C190" s="1005"/>
      <c r="D190" s="1005"/>
      <c r="E190" s="1006"/>
      <c r="F190" s="1006"/>
      <c r="G190" s="1006"/>
      <c r="H190" s="1006"/>
      <c r="I190" s="1006"/>
      <c r="J190" s="1005"/>
      <c r="K190" s="1005"/>
      <c r="L190" s="1005"/>
      <c r="M190" s="1005"/>
    </row>
    <row r="191" spans="1:13" ht="12.75">
      <c r="A191" s="1005"/>
      <c r="B191" s="1005"/>
      <c r="C191" s="1005"/>
      <c r="D191" s="1005"/>
      <c r="E191" s="1006"/>
      <c r="F191" s="1006"/>
      <c r="G191" s="1006"/>
      <c r="H191" s="1006"/>
      <c r="I191" s="1006"/>
      <c r="J191" s="1005"/>
      <c r="K191" s="1005"/>
      <c r="L191" s="1005"/>
      <c r="M191" s="1005"/>
    </row>
    <row r="192" spans="1:13" ht="12.75">
      <c r="A192" s="1005"/>
      <c r="B192" s="1005"/>
      <c r="C192" s="1005"/>
      <c r="D192" s="1005"/>
      <c r="E192" s="1006"/>
      <c r="F192" s="1006"/>
      <c r="G192" s="1006"/>
      <c r="H192" s="1006"/>
      <c r="I192" s="1006"/>
      <c r="J192" s="1005"/>
      <c r="K192" s="1005"/>
      <c r="L192" s="1005"/>
      <c r="M192" s="1005"/>
    </row>
    <row r="193" spans="1:13" ht="12.75">
      <c r="A193" s="1005"/>
      <c r="B193" s="1005"/>
      <c r="C193" s="1005"/>
      <c r="D193" s="1005"/>
      <c r="E193" s="1006"/>
      <c r="F193" s="1006"/>
      <c r="G193" s="1006"/>
      <c r="H193" s="1006"/>
      <c r="I193" s="1006"/>
      <c r="J193" s="1005"/>
      <c r="K193" s="1005"/>
      <c r="L193" s="1005"/>
      <c r="M193" s="1005"/>
    </row>
    <row r="194" spans="1:13" ht="12.75">
      <c r="A194" s="1005"/>
      <c r="B194" s="1005"/>
      <c r="C194" s="1005"/>
      <c r="D194" s="1005"/>
      <c r="E194" s="1006"/>
      <c r="F194" s="1006"/>
      <c r="G194" s="1006"/>
      <c r="H194" s="1006"/>
      <c r="I194" s="1006"/>
      <c r="J194" s="1005"/>
      <c r="K194" s="1005"/>
      <c r="L194" s="1005"/>
      <c r="M194" s="1005"/>
    </row>
    <row r="195" spans="1:13" ht="12.75">
      <c r="A195" s="1005"/>
      <c r="B195" s="1005"/>
      <c r="C195" s="1005"/>
      <c r="D195" s="1005"/>
      <c r="E195" s="1006"/>
      <c r="F195" s="1006"/>
      <c r="G195" s="1006"/>
      <c r="H195" s="1006"/>
      <c r="I195" s="1006"/>
      <c r="J195" s="1005"/>
      <c r="K195" s="1005"/>
      <c r="L195" s="1005"/>
      <c r="M195" s="1005"/>
    </row>
    <row r="196" spans="1:13" ht="12.75">
      <c r="A196" s="1005"/>
      <c r="B196" s="1005"/>
      <c r="C196" s="1005"/>
      <c r="D196" s="1005"/>
      <c r="E196" s="1006"/>
      <c r="F196" s="1006"/>
      <c r="G196" s="1006"/>
      <c r="H196" s="1006"/>
      <c r="I196" s="1006"/>
      <c r="J196" s="1005"/>
      <c r="K196" s="1005"/>
      <c r="L196" s="1005"/>
      <c r="M196" s="1005"/>
    </row>
    <row r="197" spans="1:13" ht="12.75">
      <c r="A197" s="1005"/>
      <c r="B197" s="1005"/>
      <c r="C197" s="1005"/>
      <c r="D197" s="1005"/>
      <c r="E197" s="1006"/>
      <c r="F197" s="1006"/>
      <c r="G197" s="1006"/>
      <c r="H197" s="1006"/>
      <c r="I197" s="1006"/>
      <c r="J197" s="1005"/>
      <c r="K197" s="1005"/>
      <c r="L197" s="1005"/>
      <c r="M197" s="1005"/>
    </row>
    <row r="198" spans="1:13" ht="12.75">
      <c r="A198" s="1005"/>
      <c r="B198" s="1005"/>
      <c r="C198" s="1005"/>
      <c r="D198" s="1005"/>
      <c r="E198" s="1006"/>
      <c r="F198" s="1006"/>
      <c r="G198" s="1006"/>
      <c r="H198" s="1006"/>
      <c r="I198" s="1006"/>
      <c r="J198" s="1005"/>
      <c r="K198" s="1005"/>
      <c r="L198" s="1005"/>
      <c r="M198" s="1005"/>
    </row>
    <row r="199" spans="1:13" ht="12.75">
      <c r="A199" s="1005"/>
      <c r="B199" s="1005"/>
      <c r="C199" s="1005"/>
      <c r="D199" s="1005"/>
      <c r="E199" s="1006"/>
      <c r="F199" s="1006"/>
      <c r="G199" s="1006"/>
      <c r="H199" s="1006"/>
      <c r="I199" s="1006"/>
      <c r="J199" s="1005"/>
      <c r="K199" s="1005"/>
      <c r="L199" s="1005"/>
      <c r="M199" s="1005"/>
    </row>
    <row r="200" spans="1:13" ht="12.75">
      <c r="A200" s="1005"/>
      <c r="B200" s="1005"/>
      <c r="C200" s="1005"/>
      <c r="D200" s="1005"/>
      <c r="E200" s="1006"/>
      <c r="F200" s="1006"/>
      <c r="G200" s="1006"/>
      <c r="H200" s="1006"/>
      <c r="I200" s="1006"/>
      <c r="J200" s="1005"/>
      <c r="K200" s="1005"/>
      <c r="L200" s="1005"/>
      <c r="M200" s="1005"/>
    </row>
    <row r="201" spans="1:13" ht="12.75">
      <c r="A201" s="1005"/>
      <c r="B201" s="1005"/>
      <c r="C201" s="1005"/>
      <c r="D201" s="1005"/>
      <c r="E201" s="1006"/>
      <c r="F201" s="1006"/>
      <c r="G201" s="1006"/>
      <c r="H201" s="1006"/>
      <c r="I201" s="1006"/>
      <c r="J201" s="1005"/>
      <c r="K201" s="1005"/>
      <c r="L201" s="1005"/>
      <c r="M201" s="1005"/>
    </row>
    <row r="202" spans="1:13" ht="12.75">
      <c r="A202" s="1005"/>
      <c r="B202" s="1005"/>
      <c r="C202" s="1005"/>
      <c r="D202" s="1005"/>
      <c r="E202" s="1006"/>
      <c r="F202" s="1006"/>
      <c r="G202" s="1006"/>
      <c r="H202" s="1006"/>
      <c r="I202" s="1006"/>
      <c r="J202" s="1005"/>
      <c r="K202" s="1005"/>
      <c r="L202" s="1005"/>
      <c r="M202" s="1005"/>
    </row>
    <row r="203" spans="1:13" ht="12.75">
      <c r="A203" s="1005"/>
      <c r="B203" s="1005"/>
      <c r="C203" s="1005"/>
      <c r="D203" s="1005"/>
      <c r="E203" s="1006"/>
      <c r="F203" s="1006"/>
      <c r="G203" s="1006"/>
      <c r="H203" s="1006"/>
      <c r="I203" s="1006"/>
      <c r="J203" s="1005"/>
      <c r="K203" s="1005"/>
      <c r="L203" s="1005"/>
      <c r="M203" s="1005"/>
    </row>
    <row r="204" spans="1:13" ht="12.75">
      <c r="A204" s="1005"/>
      <c r="B204" s="1005"/>
      <c r="C204" s="1005"/>
      <c r="D204" s="1005"/>
      <c r="E204" s="1006"/>
      <c r="F204" s="1006"/>
      <c r="G204" s="1006"/>
      <c r="H204" s="1006"/>
      <c r="I204" s="1006"/>
      <c r="J204" s="1005"/>
      <c r="K204" s="1005"/>
      <c r="L204" s="1005"/>
      <c r="M204" s="1005"/>
    </row>
    <row r="205" spans="1:13" ht="12.75">
      <c r="A205" s="1005"/>
      <c r="B205" s="1005"/>
      <c r="C205" s="1005"/>
      <c r="D205" s="1005"/>
      <c r="E205" s="1006"/>
      <c r="F205" s="1006"/>
      <c r="G205" s="1006"/>
      <c r="H205" s="1006"/>
      <c r="I205" s="1006"/>
      <c r="J205" s="1005"/>
      <c r="K205" s="1005"/>
      <c r="L205" s="1005"/>
      <c r="M205" s="1005"/>
    </row>
    <row r="206" spans="1:13" ht="12.75">
      <c r="A206" s="1005"/>
      <c r="B206" s="1005"/>
      <c r="C206" s="1005"/>
      <c r="D206" s="1005"/>
      <c r="E206" s="1006"/>
      <c r="F206" s="1006"/>
      <c r="G206" s="1006"/>
      <c r="H206" s="1006"/>
      <c r="I206" s="1006"/>
      <c r="J206" s="1005"/>
      <c r="K206" s="1005"/>
      <c r="L206" s="1005"/>
      <c r="M206" s="1005"/>
    </row>
    <row r="207" spans="1:13" ht="12.75">
      <c r="A207" s="1005"/>
      <c r="B207" s="1005"/>
      <c r="C207" s="1005"/>
      <c r="D207" s="1005"/>
      <c r="E207" s="1006"/>
      <c r="F207" s="1006"/>
      <c r="G207" s="1006"/>
      <c r="H207" s="1006"/>
      <c r="I207" s="1006"/>
      <c r="J207" s="1005"/>
      <c r="K207" s="1005"/>
      <c r="L207" s="1005"/>
      <c r="M207" s="1005"/>
    </row>
    <row r="208" spans="1:13" ht="12.75">
      <c r="A208" s="1005"/>
      <c r="B208" s="1005"/>
      <c r="C208" s="1005"/>
      <c r="D208" s="1005"/>
      <c r="E208" s="1006"/>
      <c r="F208" s="1006"/>
      <c r="G208" s="1006"/>
      <c r="H208" s="1006"/>
      <c r="I208" s="1006"/>
      <c r="J208" s="1005"/>
      <c r="K208" s="1005"/>
      <c r="L208" s="1005"/>
      <c r="M208" s="1005"/>
    </row>
    <row r="209" spans="1:13" ht="12.75">
      <c r="A209" s="1005"/>
      <c r="B209" s="1005"/>
      <c r="C209" s="1005"/>
      <c r="D209" s="1005"/>
      <c r="E209" s="1006"/>
      <c r="F209" s="1006"/>
      <c r="G209" s="1006"/>
      <c r="H209" s="1006"/>
      <c r="I209" s="1006"/>
      <c r="J209" s="1005"/>
      <c r="K209" s="1005"/>
      <c r="L209" s="1005"/>
      <c r="M209" s="1005"/>
    </row>
    <row r="210" spans="1:13" ht="12.75">
      <c r="A210" s="1005"/>
      <c r="B210" s="1005"/>
      <c r="C210" s="1005"/>
      <c r="D210" s="1005"/>
      <c r="E210" s="1006"/>
      <c r="F210" s="1006"/>
      <c r="G210" s="1006"/>
      <c r="H210" s="1006"/>
      <c r="I210" s="1006"/>
      <c r="J210" s="1005"/>
      <c r="K210" s="1005"/>
      <c r="L210" s="1005"/>
      <c r="M210" s="1005"/>
    </row>
    <row r="211" spans="1:13" ht="12.75">
      <c r="A211" s="1005"/>
      <c r="B211" s="1005"/>
      <c r="C211" s="1005"/>
      <c r="D211" s="1005"/>
      <c r="E211" s="1006"/>
      <c r="F211" s="1006"/>
      <c r="G211" s="1006"/>
      <c r="H211" s="1006"/>
      <c r="I211" s="1006"/>
      <c r="J211" s="1005"/>
      <c r="K211" s="1005"/>
      <c r="L211" s="1005"/>
      <c r="M211" s="1005"/>
    </row>
    <row r="212" spans="1:13" ht="12.75">
      <c r="A212" s="1005"/>
      <c r="B212" s="1005"/>
      <c r="C212" s="1005"/>
      <c r="D212" s="1005"/>
      <c r="E212" s="1006"/>
      <c r="F212" s="1006"/>
      <c r="G212" s="1006"/>
      <c r="H212" s="1006"/>
      <c r="I212" s="1006"/>
      <c r="J212" s="1005"/>
      <c r="K212" s="1005"/>
      <c r="L212" s="1005"/>
      <c r="M212" s="1005"/>
    </row>
    <row r="213" spans="1:13" ht="12.75">
      <c r="A213" s="1005"/>
      <c r="B213" s="1005"/>
      <c r="C213" s="1005"/>
      <c r="D213" s="1005"/>
      <c r="E213" s="1006"/>
      <c r="F213" s="1006"/>
      <c r="G213" s="1006"/>
      <c r="H213" s="1006"/>
      <c r="I213" s="1006"/>
      <c r="J213" s="1005"/>
      <c r="K213" s="1005"/>
      <c r="L213" s="1005"/>
      <c r="M213" s="1005"/>
    </row>
    <row r="214" spans="1:13" ht="12.75">
      <c r="A214" s="1005"/>
      <c r="B214" s="1005"/>
      <c r="C214" s="1005"/>
      <c r="D214" s="1005"/>
      <c r="E214" s="1006"/>
      <c r="F214" s="1006"/>
      <c r="G214" s="1006"/>
      <c r="H214" s="1006"/>
      <c r="I214" s="1006"/>
      <c r="J214" s="1005"/>
      <c r="K214" s="1005"/>
      <c r="L214" s="1005"/>
      <c r="M214" s="1005"/>
    </row>
    <row r="215" spans="1:13" ht="12.75">
      <c r="A215" s="1005"/>
      <c r="B215" s="1005"/>
      <c r="C215" s="1005"/>
      <c r="D215" s="1005"/>
      <c r="E215" s="1006"/>
      <c r="F215" s="1006"/>
      <c r="G215" s="1006"/>
      <c r="H215" s="1006"/>
      <c r="I215" s="1006"/>
      <c r="J215" s="1005"/>
      <c r="K215" s="1005"/>
      <c r="L215" s="1005"/>
      <c r="M215" s="1005"/>
    </row>
    <row r="216" spans="1:13" ht="12.75">
      <c r="A216" s="1005"/>
      <c r="B216" s="1005"/>
      <c r="C216" s="1005"/>
      <c r="D216" s="1005"/>
      <c r="E216" s="1006"/>
      <c r="F216" s="1006"/>
      <c r="G216" s="1006"/>
      <c r="H216" s="1006"/>
      <c r="I216" s="1006"/>
      <c r="J216" s="1005"/>
      <c r="K216" s="1005"/>
      <c r="L216" s="1005"/>
      <c r="M216" s="1005"/>
    </row>
    <row r="217" spans="1:13" ht="12.75">
      <c r="A217" s="1005"/>
      <c r="B217" s="1005"/>
      <c r="C217" s="1005"/>
      <c r="D217" s="1005"/>
      <c r="E217" s="1006"/>
      <c r="F217" s="1006"/>
      <c r="G217" s="1006"/>
      <c r="H217" s="1006"/>
      <c r="I217" s="1006"/>
      <c r="J217" s="1005"/>
      <c r="K217" s="1005"/>
      <c r="L217" s="1005"/>
      <c r="M217" s="1005"/>
    </row>
    <row r="218" spans="1:13" ht="12.75">
      <c r="A218" s="1005"/>
      <c r="B218" s="1005"/>
      <c r="C218" s="1005"/>
      <c r="D218" s="1005"/>
      <c r="E218" s="1006"/>
      <c r="F218" s="1006"/>
      <c r="G218" s="1006"/>
      <c r="H218" s="1006"/>
      <c r="I218" s="1006"/>
      <c r="J218" s="1005"/>
      <c r="K218" s="1005"/>
      <c r="L218" s="1005"/>
      <c r="M218" s="1005"/>
    </row>
    <row r="219" spans="1:13" ht="12.75">
      <c r="A219" s="1005"/>
      <c r="B219" s="1005"/>
      <c r="C219" s="1005"/>
      <c r="D219" s="1005"/>
      <c r="E219" s="1006"/>
      <c r="F219" s="1006"/>
      <c r="G219" s="1006"/>
      <c r="H219" s="1006"/>
      <c r="I219" s="1006"/>
      <c r="J219" s="1005"/>
      <c r="K219" s="1005"/>
      <c r="L219" s="1005"/>
      <c r="M219" s="1005"/>
    </row>
    <row r="220" spans="1:13" ht="12.75">
      <c r="A220" s="1005"/>
      <c r="B220" s="1005"/>
      <c r="C220" s="1005"/>
      <c r="D220" s="1005"/>
      <c r="E220" s="1006"/>
      <c r="F220" s="1006"/>
      <c r="G220" s="1006"/>
      <c r="H220" s="1006"/>
      <c r="I220" s="1006"/>
      <c r="J220" s="1005"/>
      <c r="K220" s="1005"/>
      <c r="L220" s="1005"/>
      <c r="M220" s="1005"/>
    </row>
    <row r="221" spans="1:13" ht="12.75">
      <c r="A221" s="1005"/>
      <c r="B221" s="1005"/>
      <c r="C221" s="1005"/>
      <c r="D221" s="1005"/>
      <c r="E221" s="1006"/>
      <c r="F221" s="1006"/>
      <c r="G221" s="1006"/>
      <c r="H221" s="1006"/>
      <c r="I221" s="1006"/>
      <c r="J221" s="1005"/>
      <c r="K221" s="1005"/>
      <c r="L221" s="1005"/>
      <c r="M221" s="1005"/>
    </row>
    <row r="222" spans="1:13" ht="12.75">
      <c r="A222" s="1005"/>
      <c r="B222" s="1005"/>
      <c r="C222" s="1005"/>
      <c r="D222" s="1005"/>
      <c r="E222" s="1006"/>
      <c r="F222" s="1006"/>
      <c r="G222" s="1006"/>
      <c r="H222" s="1006"/>
      <c r="I222" s="1006"/>
      <c r="J222" s="1005"/>
      <c r="K222" s="1005"/>
      <c r="L222" s="1005"/>
      <c r="M222" s="1005"/>
    </row>
    <row r="223" spans="1:13" ht="12.75">
      <c r="A223" s="1005"/>
      <c r="B223" s="1005"/>
      <c r="C223" s="1005"/>
      <c r="D223" s="1005"/>
      <c r="E223" s="1006"/>
      <c r="F223" s="1006"/>
      <c r="G223" s="1006"/>
      <c r="H223" s="1006"/>
      <c r="I223" s="1006"/>
      <c r="J223" s="1005"/>
      <c r="K223" s="1005"/>
      <c r="L223" s="1005"/>
      <c r="M223" s="1005"/>
    </row>
    <row r="224" spans="1:13" ht="12.75">
      <c r="A224" s="1005"/>
      <c r="B224" s="1005"/>
      <c r="C224" s="1005"/>
      <c r="D224" s="1005"/>
      <c r="E224" s="1006"/>
      <c r="F224" s="1006"/>
      <c r="G224" s="1006"/>
      <c r="H224" s="1006"/>
      <c r="I224" s="1006"/>
      <c r="J224" s="1005"/>
      <c r="K224" s="1005"/>
      <c r="L224" s="1005"/>
      <c r="M224" s="1005"/>
    </row>
    <row r="225" spans="1:13" ht="12.75">
      <c r="A225" s="1005"/>
      <c r="B225" s="1005"/>
      <c r="C225" s="1005"/>
      <c r="D225" s="1005"/>
      <c r="E225" s="1006"/>
      <c r="F225" s="1006"/>
      <c r="G225" s="1006"/>
      <c r="H225" s="1006"/>
      <c r="I225" s="1006"/>
      <c r="J225" s="1005"/>
      <c r="K225" s="1005"/>
      <c r="L225" s="1005"/>
      <c r="M225" s="1005"/>
    </row>
    <row r="226" spans="1:13" ht="12.75">
      <c r="A226" s="1005"/>
      <c r="B226" s="1005"/>
      <c r="C226" s="1005"/>
      <c r="D226" s="1005"/>
      <c r="E226" s="1006"/>
      <c r="F226" s="1006"/>
      <c r="G226" s="1006"/>
      <c r="H226" s="1006"/>
      <c r="I226" s="1006"/>
      <c r="J226" s="1005"/>
      <c r="K226" s="1005"/>
      <c r="L226" s="1005"/>
      <c r="M226" s="1005"/>
    </row>
    <row r="227" spans="1:13" ht="12.75">
      <c r="A227" s="1005"/>
      <c r="B227" s="1005"/>
      <c r="C227" s="1005"/>
      <c r="D227" s="1005"/>
      <c r="E227" s="1006"/>
      <c r="F227" s="1006"/>
      <c r="G227" s="1006"/>
      <c r="H227" s="1006"/>
      <c r="I227" s="1006"/>
      <c r="J227" s="1005"/>
      <c r="K227" s="1005"/>
      <c r="L227" s="1005"/>
      <c r="M227" s="1005"/>
    </row>
    <row r="228" spans="1:13" ht="12.75">
      <c r="A228" s="1005"/>
      <c r="B228" s="1005"/>
      <c r="C228" s="1005"/>
      <c r="D228" s="1005"/>
      <c r="E228" s="1006"/>
      <c r="F228" s="1006"/>
      <c r="G228" s="1006"/>
      <c r="H228" s="1006"/>
      <c r="I228" s="1006"/>
      <c r="J228" s="1005"/>
      <c r="K228" s="1005"/>
      <c r="L228" s="1005"/>
      <c r="M228" s="1005"/>
    </row>
    <row r="229" spans="1:13" ht="12.75">
      <c r="A229" s="1005"/>
      <c r="B229" s="1005"/>
      <c r="C229" s="1005"/>
      <c r="D229" s="1005"/>
      <c r="E229" s="1006"/>
      <c r="F229" s="1006"/>
      <c r="G229" s="1006"/>
      <c r="H229" s="1006"/>
      <c r="I229" s="1006"/>
      <c r="J229" s="1005"/>
      <c r="K229" s="1005"/>
      <c r="L229" s="1005"/>
      <c r="M229" s="1005"/>
    </row>
    <row r="230" spans="1:13" ht="12.75">
      <c r="A230" s="1005"/>
      <c r="B230" s="1005"/>
      <c r="C230" s="1005"/>
      <c r="D230" s="1005"/>
      <c r="E230" s="1006"/>
      <c r="F230" s="1006"/>
      <c r="G230" s="1006"/>
      <c r="H230" s="1006"/>
      <c r="I230" s="1006"/>
      <c r="J230" s="1005"/>
      <c r="K230" s="1005"/>
      <c r="L230" s="1005"/>
      <c r="M230" s="1005"/>
    </row>
    <row r="231" spans="1:13" ht="12.75">
      <c r="A231" s="1005"/>
      <c r="B231" s="1005"/>
      <c r="C231" s="1005"/>
      <c r="D231" s="1005"/>
      <c r="E231" s="1006"/>
      <c r="F231" s="1006"/>
      <c r="G231" s="1006"/>
      <c r="H231" s="1006"/>
      <c r="I231" s="1006"/>
      <c r="J231" s="1005"/>
      <c r="K231" s="1005"/>
      <c r="L231" s="1005"/>
      <c r="M231" s="1005"/>
    </row>
    <row r="232" spans="1:13" ht="12.75">
      <c r="A232" s="1005"/>
      <c r="B232" s="1005"/>
      <c r="C232" s="1005"/>
      <c r="D232" s="1005"/>
      <c r="E232" s="1006"/>
      <c r="F232" s="1006"/>
      <c r="G232" s="1006"/>
      <c r="H232" s="1006"/>
      <c r="I232" s="1006"/>
      <c r="J232" s="1005"/>
      <c r="K232" s="1005"/>
      <c r="L232" s="1005"/>
      <c r="M232" s="1005"/>
    </row>
    <row r="233" spans="1:13" ht="12.75">
      <c r="A233" s="1005"/>
      <c r="B233" s="1005"/>
      <c r="C233" s="1005"/>
      <c r="D233" s="1005"/>
      <c r="E233" s="1006"/>
      <c r="F233" s="1006"/>
      <c r="G233" s="1006"/>
      <c r="H233" s="1006"/>
      <c r="I233" s="1006"/>
      <c r="J233" s="1005"/>
      <c r="K233" s="1005"/>
      <c r="L233" s="1005"/>
      <c r="M233" s="1005"/>
    </row>
    <row r="234" spans="1:13" ht="12.75">
      <c r="A234" s="1005"/>
      <c r="B234" s="1005"/>
      <c r="C234" s="1005"/>
      <c r="D234" s="1005"/>
      <c r="E234" s="1006"/>
      <c r="F234" s="1006"/>
      <c r="G234" s="1006"/>
      <c r="H234" s="1006"/>
      <c r="I234" s="1006"/>
      <c r="J234" s="1005"/>
      <c r="K234" s="1005"/>
      <c r="L234" s="1005"/>
      <c r="M234" s="1005"/>
    </row>
    <row r="235" spans="1:13" ht="12.75">
      <c r="A235" s="1005"/>
      <c r="B235" s="1005"/>
      <c r="C235" s="1005"/>
      <c r="D235" s="1005"/>
      <c r="E235" s="1006"/>
      <c r="F235" s="1006"/>
      <c r="G235" s="1006"/>
      <c r="H235" s="1006"/>
      <c r="I235" s="1006"/>
      <c r="J235" s="1005"/>
      <c r="K235" s="1005"/>
      <c r="L235" s="1005"/>
      <c r="M235" s="1005"/>
    </row>
    <row r="236" spans="1:13" ht="12.75">
      <c r="A236" s="1005"/>
      <c r="B236" s="1005"/>
      <c r="C236" s="1005"/>
      <c r="D236" s="1005"/>
      <c r="E236" s="1006"/>
      <c r="F236" s="1006"/>
      <c r="G236" s="1006"/>
      <c r="H236" s="1006"/>
      <c r="I236" s="1006"/>
      <c r="J236" s="1005"/>
      <c r="K236" s="1005"/>
      <c r="L236" s="1005"/>
      <c r="M236" s="1005"/>
    </row>
    <row r="237" spans="1:13" ht="12.75">
      <c r="A237" s="1005"/>
      <c r="B237" s="1005"/>
      <c r="C237" s="1005"/>
      <c r="D237" s="1005"/>
      <c r="E237" s="1006"/>
      <c r="F237" s="1006"/>
      <c r="G237" s="1006"/>
      <c r="H237" s="1006"/>
      <c r="I237" s="1006"/>
      <c r="J237" s="1005"/>
      <c r="K237" s="1005"/>
      <c r="L237" s="1005"/>
      <c r="M237" s="1005"/>
    </row>
    <row r="238" spans="1:13" ht="12.75">
      <c r="A238" s="1005"/>
      <c r="B238" s="1005"/>
      <c r="C238" s="1005"/>
      <c r="D238" s="1005"/>
      <c r="E238" s="1006"/>
      <c r="F238" s="1006"/>
      <c r="G238" s="1006"/>
      <c r="H238" s="1006"/>
      <c r="I238" s="1006"/>
      <c r="J238" s="1005"/>
      <c r="K238" s="1005"/>
      <c r="L238" s="1005"/>
      <c r="M238" s="1005"/>
    </row>
    <row r="239" spans="1:13" ht="12.75">
      <c r="A239" s="1005"/>
      <c r="B239" s="1005"/>
      <c r="C239" s="1005"/>
      <c r="D239" s="1005"/>
      <c r="E239" s="1006"/>
      <c r="F239" s="1006"/>
      <c r="G239" s="1006"/>
      <c r="H239" s="1006"/>
      <c r="I239" s="1006"/>
      <c r="J239" s="1005"/>
      <c r="K239" s="1005"/>
      <c r="L239" s="1005"/>
      <c r="M239" s="1005"/>
    </row>
    <row r="240" spans="1:13" ht="12.75">
      <c r="A240" s="1005"/>
      <c r="B240" s="1005"/>
      <c r="C240" s="1005"/>
      <c r="D240" s="1005"/>
      <c r="E240" s="1006"/>
      <c r="F240" s="1006"/>
      <c r="G240" s="1006"/>
      <c r="H240" s="1006"/>
      <c r="I240" s="1006"/>
      <c r="J240" s="1005"/>
      <c r="K240" s="1005"/>
      <c r="L240" s="1005"/>
      <c r="M240" s="1005"/>
    </row>
    <row r="241" spans="1:13" ht="12.75">
      <c r="A241" s="1005"/>
      <c r="B241" s="1005"/>
      <c r="C241" s="1005"/>
      <c r="D241" s="1005"/>
      <c r="E241" s="1006"/>
      <c r="F241" s="1006"/>
      <c r="G241" s="1006"/>
      <c r="H241" s="1006"/>
      <c r="I241" s="1006"/>
      <c r="J241" s="1005"/>
      <c r="K241" s="1005"/>
      <c r="L241" s="1005"/>
      <c r="M241" s="1005"/>
    </row>
    <row r="242" spans="1:13" ht="12.75">
      <c r="A242" s="1005"/>
      <c r="B242" s="1005"/>
      <c r="C242" s="1005"/>
      <c r="D242" s="1005"/>
      <c r="E242" s="1006"/>
      <c r="F242" s="1006"/>
      <c r="G242" s="1006"/>
      <c r="H242" s="1006"/>
      <c r="I242" s="1006"/>
      <c r="J242" s="1005"/>
      <c r="K242" s="1005"/>
      <c r="L242" s="1005"/>
      <c r="M242" s="1005"/>
    </row>
    <row r="243" spans="1:13" ht="12.75">
      <c r="A243" s="1005"/>
      <c r="B243" s="1005"/>
      <c r="C243" s="1005"/>
      <c r="D243" s="1005"/>
      <c r="E243" s="1006"/>
      <c r="F243" s="1006"/>
      <c r="G243" s="1006"/>
      <c r="H243" s="1006"/>
      <c r="I243" s="1006"/>
      <c r="J243" s="1005"/>
      <c r="K243" s="1005"/>
      <c r="L243" s="1005"/>
      <c r="M243" s="1005"/>
    </row>
    <row r="244" spans="1:13" ht="12.75">
      <c r="A244" s="1005"/>
      <c r="B244" s="1005"/>
      <c r="C244" s="1005"/>
      <c r="D244" s="1005"/>
      <c r="E244" s="1006"/>
      <c r="F244" s="1006"/>
      <c r="G244" s="1006"/>
      <c r="H244" s="1006"/>
      <c r="I244" s="1006"/>
      <c r="J244" s="1005"/>
      <c r="K244" s="1005"/>
      <c r="L244" s="1005"/>
      <c r="M244" s="1005"/>
    </row>
    <row r="245" spans="1:13" ht="12.75">
      <c r="A245" s="1005"/>
      <c r="B245" s="1005"/>
      <c r="C245" s="1005"/>
      <c r="D245" s="1005"/>
      <c r="E245" s="1006"/>
      <c r="F245" s="1006"/>
      <c r="G245" s="1006"/>
      <c r="H245" s="1006"/>
      <c r="I245" s="1006"/>
      <c r="J245" s="1005"/>
      <c r="K245" s="1005"/>
      <c r="L245" s="1005"/>
      <c r="M245" s="1005"/>
    </row>
    <row r="246" spans="1:13" ht="12.75">
      <c r="A246" s="1005"/>
      <c r="B246" s="1005"/>
      <c r="C246" s="1005"/>
      <c r="D246" s="1005"/>
      <c r="E246" s="1006"/>
      <c r="F246" s="1006"/>
      <c r="G246" s="1006"/>
      <c r="H246" s="1006"/>
      <c r="I246" s="1006"/>
      <c r="J246" s="1005"/>
      <c r="K246" s="1005"/>
      <c r="L246" s="1005"/>
      <c r="M246" s="1005"/>
    </row>
    <row r="247" spans="1:13" ht="12.75">
      <c r="A247" s="1005"/>
      <c r="B247" s="1005"/>
      <c r="C247" s="1005"/>
      <c r="D247" s="1005"/>
      <c r="E247" s="1006"/>
      <c r="F247" s="1006"/>
      <c r="G247" s="1006"/>
      <c r="H247" s="1006"/>
      <c r="I247" s="1006"/>
      <c r="J247" s="1005"/>
      <c r="K247" s="1005"/>
      <c r="L247" s="1005"/>
      <c r="M247" s="1005"/>
    </row>
    <row r="248" spans="1:13" ht="12.75">
      <c r="A248" s="1005"/>
      <c r="B248" s="1005"/>
      <c r="C248" s="1005"/>
      <c r="D248" s="1005"/>
      <c r="E248" s="1006"/>
      <c r="F248" s="1006"/>
      <c r="G248" s="1006"/>
      <c r="H248" s="1006"/>
      <c r="I248" s="1006"/>
      <c r="J248" s="1005"/>
      <c r="K248" s="1005"/>
      <c r="L248" s="1005"/>
      <c r="M248" s="1005"/>
    </row>
    <row r="249" spans="1:13" ht="12.75">
      <c r="A249" s="1005"/>
      <c r="B249" s="1005"/>
      <c r="C249" s="1005"/>
      <c r="D249" s="1005"/>
      <c r="E249" s="1006"/>
      <c r="F249" s="1006"/>
      <c r="G249" s="1006"/>
      <c r="H249" s="1006"/>
      <c r="I249" s="1006"/>
      <c r="J249" s="1005"/>
      <c r="K249" s="1005"/>
      <c r="L249" s="1005"/>
      <c r="M249" s="1005"/>
    </row>
    <row r="250" spans="1:13" ht="12.75">
      <c r="A250" s="1005"/>
      <c r="B250" s="1005"/>
      <c r="C250" s="1005"/>
      <c r="D250" s="1005"/>
      <c r="E250" s="1006"/>
      <c r="F250" s="1006"/>
      <c r="G250" s="1006"/>
      <c r="H250" s="1006"/>
      <c r="I250" s="1006"/>
      <c r="J250" s="1005"/>
      <c r="K250" s="1005"/>
      <c r="L250" s="1005"/>
      <c r="M250" s="1005"/>
    </row>
    <row r="251" spans="1:13" ht="12.75">
      <c r="A251" s="1005"/>
      <c r="B251" s="1005"/>
      <c r="C251" s="1005"/>
      <c r="D251" s="1005"/>
      <c r="E251" s="1006"/>
      <c r="F251" s="1006"/>
      <c r="G251" s="1006"/>
      <c r="H251" s="1006"/>
      <c r="I251" s="1006"/>
      <c r="J251" s="1005"/>
      <c r="K251" s="1005"/>
      <c r="L251" s="1005"/>
      <c r="M251" s="1005"/>
    </row>
    <row r="252" spans="1:13" ht="12.75">
      <c r="A252" s="1005"/>
      <c r="B252" s="1005"/>
      <c r="C252" s="1005"/>
      <c r="D252" s="1005"/>
      <c r="E252" s="1006"/>
      <c r="F252" s="1006"/>
      <c r="G252" s="1006"/>
      <c r="H252" s="1006"/>
      <c r="I252" s="1006"/>
      <c r="J252" s="1005"/>
      <c r="K252" s="1005"/>
      <c r="L252" s="1005"/>
      <c r="M252" s="1005"/>
    </row>
    <row r="253" spans="1:13" ht="12.75">
      <c r="A253" s="1005"/>
      <c r="B253" s="1005"/>
      <c r="C253" s="1005"/>
      <c r="D253" s="1005"/>
      <c r="E253" s="1006"/>
      <c r="F253" s="1006"/>
      <c r="G253" s="1006"/>
      <c r="H253" s="1006"/>
      <c r="I253" s="1006"/>
      <c r="J253" s="1005"/>
      <c r="K253" s="1005"/>
      <c r="L253" s="1005"/>
      <c r="M253" s="1005"/>
    </row>
    <row r="254" spans="1:13" ht="12.75">
      <c r="A254" s="1005"/>
      <c r="B254" s="1005"/>
      <c r="C254" s="1005"/>
      <c r="D254" s="1005"/>
      <c r="E254" s="1006"/>
      <c r="F254" s="1006"/>
      <c r="G254" s="1006"/>
      <c r="H254" s="1006"/>
      <c r="I254" s="1006"/>
      <c r="J254" s="1005"/>
      <c r="K254" s="1005"/>
      <c r="L254" s="1005"/>
      <c r="M254" s="1005"/>
    </row>
    <row r="255" spans="1:13" ht="12.75">
      <c r="A255" s="1005"/>
      <c r="B255" s="1005"/>
      <c r="C255" s="1005"/>
      <c r="D255" s="1005"/>
      <c r="E255" s="1006"/>
      <c r="F255" s="1006"/>
      <c r="G255" s="1006"/>
      <c r="H255" s="1006"/>
      <c r="I255" s="1006"/>
      <c r="J255" s="1005"/>
      <c r="K255" s="1005"/>
      <c r="L255" s="1005"/>
      <c r="M255" s="1005"/>
    </row>
    <row r="256" spans="1:13" ht="12.75">
      <c r="A256" s="1005"/>
      <c r="B256" s="1005"/>
      <c r="C256" s="1005"/>
      <c r="D256" s="1005"/>
      <c r="E256" s="1006"/>
      <c r="F256" s="1006"/>
      <c r="G256" s="1006"/>
      <c r="H256" s="1006"/>
      <c r="I256" s="1006"/>
      <c r="J256" s="1005"/>
      <c r="K256" s="1005"/>
      <c r="L256" s="1005"/>
      <c r="M256" s="1005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74"/>
  <sheetViews>
    <sheetView view="pageBreakPreview" zoomScale="60" zoomScaleNormal="75" zoomScalePageLayoutView="0" workbookViewId="0" topLeftCell="B2">
      <selection activeCell="B5" sqref="B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883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56" t="str">
        <f>VLOOKUP(E15,SMETKA,2,FALSE)</f>
        <v>ОТЧЕТНИ ДАННИ ПО ЕБК ЗА СМЕТКИТЕ ЗА СРЕДСТВАТА ОТ ЕВРОПЕЙСКИЯ СЪЮЗ - КСФ</v>
      </c>
      <c r="C7" s="1857"/>
      <c r="D7" s="185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842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58"/>
      <c r="C9" s="1859"/>
      <c r="D9" s="1860"/>
      <c r="E9" s="115">
        <v>43101</v>
      </c>
      <c r="F9" s="116">
        <v>43251</v>
      </c>
      <c r="G9" s="113"/>
      <c r="H9" s="1416"/>
      <c r="I9" s="1790"/>
      <c r="J9" s="1791"/>
      <c r="K9" s="113"/>
      <c r="L9" s="113"/>
      <c r="M9" s="7">
        <v>1</v>
      </c>
      <c r="N9" s="108"/>
    </row>
    <row r="10" spans="2:14" ht="15">
      <c r="B10" s="117" t="s">
        <v>806</v>
      </c>
      <c r="C10" s="103"/>
      <c r="D10" s="104"/>
      <c r="E10" s="113"/>
      <c r="F10" s="1601" t="str">
        <f>VLOOKUP(F9,DateName,2,FALSE)</f>
        <v>май</v>
      </c>
      <c r="G10" s="113"/>
      <c r="H10" s="114"/>
      <c r="I10" s="1792" t="s">
        <v>979</v>
      </c>
      <c r="J10" s="179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3"/>
      <c r="J11" s="1793"/>
      <c r="K11" s="113"/>
      <c r="L11" s="113"/>
      <c r="M11" s="7">
        <v>1</v>
      </c>
      <c r="N11" s="108"/>
    </row>
    <row r="12" spans="2:14" ht="27" customHeight="1">
      <c r="B12" s="1820" t="str">
        <f>VLOOKUP(F12,PRBK,2,FALSE)</f>
        <v>Симеоновград</v>
      </c>
      <c r="C12" s="1821"/>
      <c r="D12" s="1822"/>
      <c r="E12" s="118" t="s">
        <v>973</v>
      </c>
      <c r="F12" s="1586" t="s">
        <v>1640</v>
      </c>
      <c r="G12" s="113"/>
      <c r="H12" s="114"/>
      <c r="I12" s="1793"/>
      <c r="J12" s="1793"/>
      <c r="K12" s="113"/>
      <c r="L12" s="113"/>
      <c r="M12" s="7">
        <v>1</v>
      </c>
      <c r="N12" s="108"/>
    </row>
    <row r="13" spans="2:14" ht="18" customHeight="1">
      <c r="B13" s="119" t="s">
        <v>807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899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2071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900</v>
      </c>
      <c r="E19" s="1861" t="s">
        <v>2033</v>
      </c>
      <c r="F19" s="1862"/>
      <c r="G19" s="1862"/>
      <c r="H19" s="1863"/>
      <c r="I19" s="1867" t="s">
        <v>2034</v>
      </c>
      <c r="J19" s="1868"/>
      <c r="K19" s="1868"/>
      <c r="L19" s="1869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901</v>
      </c>
      <c r="E20" s="137" t="s">
        <v>974</v>
      </c>
      <c r="F20" s="1408" t="s">
        <v>810</v>
      </c>
      <c r="G20" s="1409" t="s">
        <v>811</v>
      </c>
      <c r="H20" s="1410" t="s">
        <v>809</v>
      </c>
      <c r="I20" s="1598" t="s">
        <v>975</v>
      </c>
      <c r="J20" s="1599" t="s">
        <v>976</v>
      </c>
      <c r="K20" s="1600" t="s">
        <v>977</v>
      </c>
      <c r="L20" s="1417" t="s">
        <v>978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723</v>
      </c>
      <c r="H21" s="145" t="s">
        <v>724</v>
      </c>
      <c r="I21" s="143" t="s">
        <v>703</v>
      </c>
      <c r="J21" s="144" t="s">
        <v>876</v>
      </c>
      <c r="K21" s="145" t="s">
        <v>877</v>
      </c>
      <c r="L21" s="1418" t="s">
        <v>878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54" t="s">
        <v>472</v>
      </c>
      <c r="D22" s="185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1996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1997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1998</v>
      </c>
      <c r="E26" s="296">
        <f>F26+G26+H26</f>
        <v>0</v>
      </c>
      <c r="F26" s="490">
        <v>0</v>
      </c>
      <c r="G26" s="1638">
        <v>0</v>
      </c>
      <c r="H26" s="160">
        <v>0</v>
      </c>
      <c r="I26" s="490">
        <v>0</v>
      </c>
      <c r="J26" s="163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727</v>
      </c>
      <c r="E27" s="315">
        <f>F27+G27+H27</f>
        <v>0</v>
      </c>
      <c r="F27" s="1477">
        <v>0</v>
      </c>
      <c r="G27" s="1478">
        <v>0</v>
      </c>
      <c r="H27" s="166">
        <v>0</v>
      </c>
      <c r="I27" s="1477">
        <v>0</v>
      </c>
      <c r="J27" s="1478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54" t="s">
        <v>474</v>
      </c>
      <c r="D28" s="1855"/>
      <c r="E28" s="1377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7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54" t="s">
        <v>127</v>
      </c>
      <c r="D33" s="1855"/>
      <c r="E33" s="1377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7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902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728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54" t="s">
        <v>121</v>
      </c>
      <c r="D39" s="1855"/>
      <c r="E39" s="1377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7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879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880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903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7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7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7">
        <f aca="true" t="shared" si="8" ref="E52:L52">SUM(E53:E57)</f>
        <v>0</v>
      </c>
      <c r="F52" s="1645">
        <f t="shared" si="8"/>
        <v>0</v>
      </c>
      <c r="G52" s="169">
        <f t="shared" si="8"/>
        <v>0</v>
      </c>
      <c r="H52" s="170">
        <f>SUM(H53:H57)</f>
        <v>0</v>
      </c>
      <c r="I52" s="1645">
        <f t="shared" si="8"/>
        <v>0</v>
      </c>
      <c r="J52" s="169">
        <f t="shared" si="8"/>
        <v>0</v>
      </c>
      <c r="K52" s="170">
        <f>SUM(K53:K57)</f>
        <v>0</v>
      </c>
      <c r="L52" s="1377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39">
        <f t="shared" si="3"/>
        <v>0</v>
      </c>
      <c r="F53" s="488">
        <v>0</v>
      </c>
      <c r="G53" s="1642"/>
      <c r="H53" s="1613">
        <v>0</v>
      </c>
      <c r="I53" s="488">
        <v>0</v>
      </c>
      <c r="J53" s="1642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40">
        <f t="shared" si="3"/>
        <v>0</v>
      </c>
      <c r="F54" s="490">
        <v>0</v>
      </c>
      <c r="G54" s="1643"/>
      <c r="H54" s="1614">
        <v>0</v>
      </c>
      <c r="I54" s="490">
        <v>0</v>
      </c>
      <c r="J54" s="1643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40">
        <f t="shared" si="3"/>
        <v>0</v>
      </c>
      <c r="F55" s="490">
        <v>0</v>
      </c>
      <c r="G55" s="1643"/>
      <c r="H55" s="1614">
        <v>0</v>
      </c>
      <c r="I55" s="490">
        <v>0</v>
      </c>
      <c r="J55" s="1643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40">
        <f t="shared" si="3"/>
        <v>0</v>
      </c>
      <c r="F56" s="490">
        <v>0</v>
      </c>
      <c r="G56" s="1643"/>
      <c r="H56" s="1614">
        <v>0</v>
      </c>
      <c r="I56" s="490">
        <v>0</v>
      </c>
      <c r="J56" s="1643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41">
        <f t="shared" si="3"/>
        <v>0</v>
      </c>
      <c r="F57" s="492">
        <v>0</v>
      </c>
      <c r="G57" s="1644"/>
      <c r="H57" s="1615">
        <v>0</v>
      </c>
      <c r="I57" s="492">
        <v>0</v>
      </c>
      <c r="J57" s="1644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7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7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7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7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7">
        <f t="shared" si="3"/>
        <v>0</v>
      </c>
      <c r="F64" s="1479">
        <v>0</v>
      </c>
      <c r="G64" s="1480">
        <v>0</v>
      </c>
      <c r="H64" s="1481">
        <v>0</v>
      </c>
      <c r="I64" s="1479">
        <v>0</v>
      </c>
      <c r="J64" s="1480">
        <v>0</v>
      </c>
      <c r="K64" s="1481">
        <v>0</v>
      </c>
      <c r="L64" s="1377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7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7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1999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7">
        <f t="shared" si="3"/>
        <v>0</v>
      </c>
      <c r="F72" s="1479">
        <v>0</v>
      </c>
      <c r="G72" s="1480">
        <v>0</v>
      </c>
      <c r="H72" s="1481">
        <v>0</v>
      </c>
      <c r="I72" s="1479">
        <v>0</v>
      </c>
      <c r="J72" s="1480">
        <v>0</v>
      </c>
      <c r="K72" s="1481">
        <v>0</v>
      </c>
      <c r="L72" s="1377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1267</v>
      </c>
      <c r="D73" s="183"/>
      <c r="E73" s="1377">
        <f t="shared" si="3"/>
        <v>0</v>
      </c>
      <c r="F73" s="1479">
        <v>0</v>
      </c>
      <c r="G73" s="1480">
        <v>0</v>
      </c>
      <c r="H73" s="1481">
        <v>0</v>
      </c>
      <c r="I73" s="1479">
        <v>0</v>
      </c>
      <c r="J73" s="1480">
        <v>0</v>
      </c>
      <c r="K73" s="1481">
        <v>0</v>
      </c>
      <c r="L73" s="1377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7">
        <f t="shared" si="3"/>
        <v>0</v>
      </c>
      <c r="F74" s="1479">
        <v>0</v>
      </c>
      <c r="G74" s="190"/>
      <c r="H74" s="1481">
        <v>0</v>
      </c>
      <c r="I74" s="1479">
        <v>0</v>
      </c>
      <c r="J74" s="190"/>
      <c r="K74" s="1481">
        <v>0</v>
      </c>
      <c r="L74" s="1377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7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7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>
        <v>0</v>
      </c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34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70"/>
      <c r="B88" s="193"/>
      <c r="C88" s="156">
        <v>2417</v>
      </c>
      <c r="D88" s="635" t="s">
        <v>2045</v>
      </c>
      <c r="E88" s="296">
        <f>F88+G88+H88</f>
        <v>0</v>
      </c>
      <c r="F88" s="158"/>
      <c r="G88" s="159"/>
      <c r="H88" s="160">
        <v>0</v>
      </c>
      <c r="I88" s="158"/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1671">
        <f t="shared" si="3"/>
        <v>0</v>
      </c>
      <c r="F89" s="1672">
        <v>0</v>
      </c>
      <c r="G89" s="592"/>
      <c r="H89" s="1673">
        <v>0</v>
      </c>
      <c r="I89" s="1672">
        <v>0</v>
      </c>
      <c r="J89" s="592"/>
      <c r="K89" s="1673">
        <v>0</v>
      </c>
      <c r="L89" s="1671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7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7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7">
        <f t="shared" si="3"/>
        <v>0</v>
      </c>
      <c r="F94" s="1479">
        <v>0</v>
      </c>
      <c r="G94" s="1480">
        <v>0</v>
      </c>
      <c r="H94" s="1481">
        <v>0</v>
      </c>
      <c r="I94" s="1479">
        <v>0</v>
      </c>
      <c r="J94" s="1480">
        <v>0</v>
      </c>
      <c r="K94" s="1481">
        <v>0</v>
      </c>
      <c r="L94" s="1377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7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7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7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7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870</v>
      </c>
      <c r="D113" s="183"/>
      <c r="E113" s="1377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7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904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2046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871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905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7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7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906</v>
      </c>
      <c r="D126" s="183"/>
      <c r="E126" s="1377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7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737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738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739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740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741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742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743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744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745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746</v>
      </c>
      <c r="D138" s="183"/>
      <c r="E138" s="1377">
        <f t="shared" si="26"/>
        <v>0</v>
      </c>
      <c r="F138" s="1479">
        <v>0</v>
      </c>
      <c r="G138" s="190"/>
      <c r="H138" s="1481">
        <v>0</v>
      </c>
      <c r="I138" s="1479">
        <v>0</v>
      </c>
      <c r="J138" s="190"/>
      <c r="K138" s="1481">
        <v>0</v>
      </c>
      <c r="L138" s="1377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747</v>
      </c>
      <c r="D139" s="183"/>
      <c r="E139" s="1377">
        <f t="shared" si="26"/>
        <v>0</v>
      </c>
      <c r="F139" s="189"/>
      <c r="G139" s="190"/>
      <c r="H139" s="1481">
        <v>0</v>
      </c>
      <c r="I139" s="189"/>
      <c r="J139" s="190"/>
      <c r="K139" s="1481">
        <v>0</v>
      </c>
      <c r="L139" s="1377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7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7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7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7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907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908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909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910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911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912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913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914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2000</v>
      </c>
      <c r="D152" s="183"/>
      <c r="E152" s="1377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7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2001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2002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2003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2004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2005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2006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2007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2008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7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7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915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916</v>
      </c>
      <c r="C170" s="209" t="s">
        <v>748</v>
      </c>
      <c r="D170" s="210" t="s">
        <v>917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66">
        <v>113</v>
      </c>
      <c r="B171" s="1667"/>
      <c r="C171" s="1666"/>
      <c r="D171" s="1668" t="s">
        <v>2009</v>
      </c>
      <c r="E171" s="1636">
        <v>0</v>
      </c>
      <c r="F171" s="1636">
        <v>0</v>
      </c>
      <c r="G171" s="159"/>
      <c r="H171" s="1637">
        <v>0</v>
      </c>
      <c r="I171" s="1636">
        <v>0</v>
      </c>
      <c r="J171" s="159"/>
      <c r="K171" s="1637">
        <v>0</v>
      </c>
      <c r="L171" s="1637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52" t="str">
        <f>$B$7</f>
        <v>ОТЧЕТНИ ДАННИ ПО ЕБК ЗА СМЕТКИТЕ ЗА СРЕДСТВАТА ОТ ЕВРОПЕЙСКИЯ СЪЮЗ - КСФ</v>
      </c>
      <c r="C175" s="1853"/>
      <c r="D175" s="1853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842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17">
        <f>$B$9</f>
        <v>0</v>
      </c>
      <c r="C177" s="1818"/>
      <c r="D177" s="1819"/>
      <c r="E177" s="115">
        <f>$E$9</f>
        <v>43101</v>
      </c>
      <c r="F177" s="227">
        <f>$F$9</f>
        <v>43251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20" t="str">
        <f>$B$12</f>
        <v>Симеоновград</v>
      </c>
      <c r="C180" s="1821"/>
      <c r="D180" s="1822"/>
      <c r="E180" s="232" t="s">
        <v>898</v>
      </c>
      <c r="F180" s="233" t="str">
        <f>$F$12</f>
        <v>7607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899</v>
      </c>
      <c r="E182" s="239">
        <f>$E$15</f>
        <v>98</v>
      </c>
      <c r="F182" s="126" t="str">
        <f>$F$15</f>
        <v>СЕС - КСФ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8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749</v>
      </c>
      <c r="E184" s="1861" t="s">
        <v>2035</v>
      </c>
      <c r="F184" s="1862"/>
      <c r="G184" s="1862"/>
      <c r="H184" s="1863"/>
      <c r="I184" s="1870" t="s">
        <v>2036</v>
      </c>
      <c r="J184" s="1871"/>
      <c r="K184" s="1871"/>
      <c r="L184" s="1872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684</v>
      </c>
      <c r="E185" s="137" t="str">
        <f>E20</f>
        <v>Уточнен план                Общо</v>
      </c>
      <c r="F185" s="1408" t="str">
        <f aca="true" t="shared" si="40" ref="F185:L185">F20</f>
        <v>държавни дейности</v>
      </c>
      <c r="G185" s="1409" t="str">
        <f t="shared" si="40"/>
        <v>местни дейности</v>
      </c>
      <c r="H185" s="1410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750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50" t="s">
        <v>751</v>
      </c>
      <c r="D188" s="1851"/>
      <c r="E188" s="274">
        <f aca="true" t="shared" si="42" ref="E188:L188">SUMIF($B$609:$B$12315,$B188,E$609:E$12315)</f>
        <v>45989</v>
      </c>
      <c r="F188" s="275">
        <f t="shared" si="42"/>
        <v>33689</v>
      </c>
      <c r="G188" s="276">
        <f t="shared" si="42"/>
        <v>12300</v>
      </c>
      <c r="H188" s="277">
        <f t="shared" si="42"/>
        <v>0</v>
      </c>
      <c r="I188" s="275">
        <f t="shared" si="42"/>
        <v>28874</v>
      </c>
      <c r="J188" s="276">
        <f t="shared" si="42"/>
        <v>9583</v>
      </c>
      <c r="K188" s="277">
        <f t="shared" si="42"/>
        <v>0</v>
      </c>
      <c r="L188" s="274">
        <f t="shared" si="42"/>
        <v>38457</v>
      </c>
      <c r="M188" s="7">
        <f aca="true" t="shared" si="43" ref="M188:M255">(IF($E188&lt;&gt;0,$M$2,IF($L188&lt;&gt;0,$M$2,"")))</f>
        <v>1</v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752</v>
      </c>
      <c r="E189" s="282">
        <f aca="true" t="shared" si="44" ref="E189:L190">SUMIF($C$609:$C$12315,$C189,E$609:E$12315)</f>
        <v>35989</v>
      </c>
      <c r="F189" s="283">
        <f t="shared" si="44"/>
        <v>33689</v>
      </c>
      <c r="G189" s="284">
        <f t="shared" si="44"/>
        <v>2300</v>
      </c>
      <c r="H189" s="285">
        <f t="shared" si="44"/>
        <v>0</v>
      </c>
      <c r="I189" s="283">
        <f t="shared" si="44"/>
        <v>28874</v>
      </c>
      <c r="J189" s="284">
        <f t="shared" si="44"/>
        <v>2114</v>
      </c>
      <c r="K189" s="285">
        <f t="shared" si="44"/>
        <v>0</v>
      </c>
      <c r="L189" s="282">
        <f t="shared" si="44"/>
        <v>30988</v>
      </c>
      <c r="M189" s="7">
        <f t="shared" si="43"/>
        <v>1</v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753</v>
      </c>
      <c r="E190" s="288">
        <f t="shared" si="44"/>
        <v>10000</v>
      </c>
      <c r="F190" s="289">
        <f t="shared" si="44"/>
        <v>0</v>
      </c>
      <c r="G190" s="290">
        <f t="shared" si="44"/>
        <v>10000</v>
      </c>
      <c r="H190" s="291">
        <f t="shared" si="44"/>
        <v>0</v>
      </c>
      <c r="I190" s="289">
        <f t="shared" si="44"/>
        <v>0</v>
      </c>
      <c r="J190" s="290">
        <f t="shared" si="44"/>
        <v>7469</v>
      </c>
      <c r="K190" s="291">
        <f t="shared" si="44"/>
        <v>0</v>
      </c>
      <c r="L190" s="288">
        <f t="shared" si="44"/>
        <v>7469</v>
      </c>
      <c r="M190" s="7">
        <f t="shared" si="43"/>
        <v>1</v>
      </c>
      <c r="N190" s="278"/>
    </row>
    <row r="191" spans="1:14" s="15" customFormat="1" ht="15.75">
      <c r="A191" s="22">
        <v>35</v>
      </c>
      <c r="B191" s="273">
        <v>200</v>
      </c>
      <c r="C191" s="1846" t="s">
        <v>754</v>
      </c>
      <c r="D191" s="1847"/>
      <c r="E191" s="274">
        <f aca="true" t="shared" si="45" ref="E191:L191">SUMIF($B$609:$B$12315,$B191,E$609:E$12315)</f>
        <v>208710</v>
      </c>
      <c r="F191" s="275">
        <f t="shared" si="45"/>
        <v>0</v>
      </c>
      <c r="G191" s="276">
        <f t="shared" si="45"/>
        <v>208710</v>
      </c>
      <c r="H191" s="277">
        <f t="shared" si="45"/>
        <v>0</v>
      </c>
      <c r="I191" s="275">
        <f t="shared" si="45"/>
        <v>0</v>
      </c>
      <c r="J191" s="276">
        <f t="shared" si="45"/>
        <v>105154</v>
      </c>
      <c r="K191" s="277">
        <f t="shared" si="45"/>
        <v>0</v>
      </c>
      <c r="L191" s="274">
        <f t="shared" si="45"/>
        <v>105154</v>
      </c>
      <c r="M191" s="7">
        <f t="shared" si="43"/>
        <v>1</v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755</v>
      </c>
      <c r="E192" s="282">
        <f aca="true" t="shared" si="46" ref="E192:L196">SUMIF($C$609:$C$12315,$C192,E$609:E$12315)</f>
        <v>184000</v>
      </c>
      <c r="F192" s="283">
        <f t="shared" si="46"/>
        <v>0</v>
      </c>
      <c r="G192" s="284">
        <f t="shared" si="46"/>
        <v>184000</v>
      </c>
      <c r="H192" s="285">
        <f t="shared" si="46"/>
        <v>0</v>
      </c>
      <c r="I192" s="283">
        <f t="shared" si="46"/>
        <v>0</v>
      </c>
      <c r="J192" s="284">
        <f t="shared" si="46"/>
        <v>82990</v>
      </c>
      <c r="K192" s="285">
        <f t="shared" si="46"/>
        <v>0</v>
      </c>
      <c r="L192" s="282">
        <f t="shared" si="46"/>
        <v>82990</v>
      </c>
      <c r="M192" s="7">
        <f t="shared" si="43"/>
        <v>1</v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756</v>
      </c>
      <c r="E193" s="296">
        <f t="shared" si="46"/>
        <v>24710</v>
      </c>
      <c r="F193" s="297">
        <f t="shared" si="46"/>
        <v>0</v>
      </c>
      <c r="G193" s="298">
        <f t="shared" si="46"/>
        <v>24710</v>
      </c>
      <c r="H193" s="299">
        <f t="shared" si="46"/>
        <v>0</v>
      </c>
      <c r="I193" s="297">
        <f t="shared" si="46"/>
        <v>0</v>
      </c>
      <c r="J193" s="298">
        <f t="shared" si="46"/>
        <v>22164</v>
      </c>
      <c r="K193" s="299">
        <f t="shared" si="46"/>
        <v>0</v>
      </c>
      <c r="L193" s="296">
        <f t="shared" si="46"/>
        <v>22164</v>
      </c>
      <c r="M193" s="7">
        <f t="shared" si="43"/>
        <v>1</v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48" t="s">
        <v>195</v>
      </c>
      <c r="D197" s="1849"/>
      <c r="E197" s="274">
        <f aca="true" t="shared" si="47" ref="E197:L197">SUMIF($B$609:$B$12315,$B197,E$609:E$12315)</f>
        <v>46912</v>
      </c>
      <c r="F197" s="275">
        <f t="shared" si="47"/>
        <v>8184</v>
      </c>
      <c r="G197" s="276">
        <f t="shared" si="47"/>
        <v>38728</v>
      </c>
      <c r="H197" s="277">
        <f t="shared" si="47"/>
        <v>0</v>
      </c>
      <c r="I197" s="275">
        <f t="shared" si="47"/>
        <v>5525</v>
      </c>
      <c r="J197" s="276">
        <f t="shared" si="47"/>
        <v>18974</v>
      </c>
      <c r="K197" s="277">
        <f t="shared" si="47"/>
        <v>0</v>
      </c>
      <c r="L197" s="274">
        <f t="shared" si="47"/>
        <v>24499</v>
      </c>
      <c r="M197" s="7">
        <f t="shared" si="43"/>
        <v>1</v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31160</v>
      </c>
      <c r="F198" s="283">
        <f t="shared" si="48"/>
        <v>4154</v>
      </c>
      <c r="G198" s="284">
        <f t="shared" si="48"/>
        <v>27006</v>
      </c>
      <c r="H198" s="285">
        <f t="shared" si="48"/>
        <v>0</v>
      </c>
      <c r="I198" s="283">
        <f t="shared" si="48"/>
        <v>2826</v>
      </c>
      <c r="J198" s="284">
        <f t="shared" si="48"/>
        <v>11873</v>
      </c>
      <c r="K198" s="285">
        <f t="shared" si="48"/>
        <v>0</v>
      </c>
      <c r="L198" s="282">
        <f t="shared" si="48"/>
        <v>14699</v>
      </c>
      <c r="M198" s="7">
        <f t="shared" si="43"/>
        <v>1</v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918</v>
      </c>
      <c r="E199" s="296">
        <f t="shared" si="48"/>
        <v>1387</v>
      </c>
      <c r="F199" s="297">
        <f t="shared" si="48"/>
        <v>1387</v>
      </c>
      <c r="G199" s="298">
        <f t="shared" si="48"/>
        <v>0</v>
      </c>
      <c r="H199" s="299">
        <f t="shared" si="48"/>
        <v>0</v>
      </c>
      <c r="I199" s="297">
        <f t="shared" si="48"/>
        <v>989</v>
      </c>
      <c r="J199" s="298">
        <f t="shared" si="48"/>
        <v>0</v>
      </c>
      <c r="K199" s="299">
        <f t="shared" si="48"/>
        <v>0</v>
      </c>
      <c r="L199" s="296">
        <f t="shared" si="48"/>
        <v>989</v>
      </c>
      <c r="M199" s="7">
        <f t="shared" si="43"/>
        <v>1</v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879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11419</v>
      </c>
      <c r="F201" s="297">
        <f t="shared" si="48"/>
        <v>1697</v>
      </c>
      <c r="G201" s="298">
        <f t="shared" si="48"/>
        <v>9722</v>
      </c>
      <c r="H201" s="299">
        <f t="shared" si="48"/>
        <v>0</v>
      </c>
      <c r="I201" s="297">
        <f t="shared" si="48"/>
        <v>1160</v>
      </c>
      <c r="J201" s="298">
        <f t="shared" si="48"/>
        <v>4830</v>
      </c>
      <c r="K201" s="299">
        <f t="shared" si="48"/>
        <v>0</v>
      </c>
      <c r="L201" s="296">
        <f t="shared" si="48"/>
        <v>5990</v>
      </c>
      <c r="M201" s="7">
        <f t="shared" si="43"/>
        <v>1</v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2946</v>
      </c>
      <c r="F202" s="297">
        <f t="shared" si="48"/>
        <v>946</v>
      </c>
      <c r="G202" s="298">
        <f t="shared" si="48"/>
        <v>2000</v>
      </c>
      <c r="H202" s="299">
        <f t="shared" si="48"/>
        <v>0</v>
      </c>
      <c r="I202" s="297">
        <f t="shared" si="48"/>
        <v>550</v>
      </c>
      <c r="J202" s="298">
        <f t="shared" si="48"/>
        <v>2271</v>
      </c>
      <c r="K202" s="299">
        <f t="shared" si="48"/>
        <v>0</v>
      </c>
      <c r="L202" s="296">
        <f t="shared" si="48"/>
        <v>2821</v>
      </c>
      <c r="M202" s="7">
        <f t="shared" si="43"/>
        <v>1</v>
      </c>
      <c r="N202" s="278"/>
    </row>
    <row r="203" spans="1:14" ht="30">
      <c r="A203" s="23">
        <v>90</v>
      </c>
      <c r="B203" s="292"/>
      <c r="C203" s="305">
        <v>588</v>
      </c>
      <c r="D203" s="306" t="s">
        <v>881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44" t="s">
        <v>200</v>
      </c>
      <c r="D205" s="1845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46" t="s">
        <v>201</v>
      </c>
      <c r="D206" s="1847"/>
      <c r="E206" s="311">
        <f t="shared" si="49"/>
        <v>937963</v>
      </c>
      <c r="F206" s="275">
        <f t="shared" si="49"/>
        <v>30532</v>
      </c>
      <c r="G206" s="276">
        <f t="shared" si="49"/>
        <v>907431</v>
      </c>
      <c r="H206" s="277">
        <f t="shared" si="49"/>
        <v>0</v>
      </c>
      <c r="I206" s="275">
        <f t="shared" si="49"/>
        <v>13042</v>
      </c>
      <c r="J206" s="276">
        <f t="shared" si="49"/>
        <v>358530</v>
      </c>
      <c r="K206" s="277">
        <f t="shared" si="49"/>
        <v>0</v>
      </c>
      <c r="L206" s="311">
        <f t="shared" si="49"/>
        <v>371572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849189</v>
      </c>
      <c r="F207" s="283">
        <f t="shared" si="50"/>
        <v>10465</v>
      </c>
      <c r="G207" s="284">
        <f t="shared" si="50"/>
        <v>838724</v>
      </c>
      <c r="H207" s="285">
        <f t="shared" si="50"/>
        <v>0</v>
      </c>
      <c r="I207" s="283">
        <f t="shared" si="50"/>
        <v>111</v>
      </c>
      <c r="J207" s="284">
        <f t="shared" si="50"/>
        <v>344300</v>
      </c>
      <c r="K207" s="285">
        <f t="shared" si="50"/>
        <v>0</v>
      </c>
      <c r="L207" s="282">
        <f t="shared" si="50"/>
        <v>344411</v>
      </c>
      <c r="M207" s="7">
        <f t="shared" si="43"/>
        <v>1</v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2352</v>
      </c>
      <c r="F210" s="297">
        <f t="shared" si="50"/>
        <v>2352</v>
      </c>
      <c r="G210" s="298">
        <f t="shared" si="50"/>
        <v>0</v>
      </c>
      <c r="H210" s="299">
        <f t="shared" si="50"/>
        <v>0</v>
      </c>
      <c r="I210" s="297">
        <f t="shared" si="50"/>
        <v>1852</v>
      </c>
      <c r="J210" s="298">
        <f t="shared" si="50"/>
        <v>0</v>
      </c>
      <c r="K210" s="299">
        <f t="shared" si="50"/>
        <v>0</v>
      </c>
      <c r="L210" s="296">
        <f t="shared" si="50"/>
        <v>1852</v>
      </c>
      <c r="M210" s="7">
        <f t="shared" si="43"/>
        <v>1</v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12332</v>
      </c>
      <c r="F211" s="297">
        <f t="shared" si="50"/>
        <v>12173</v>
      </c>
      <c r="G211" s="298">
        <f t="shared" si="50"/>
        <v>159</v>
      </c>
      <c r="H211" s="299">
        <f t="shared" si="50"/>
        <v>0</v>
      </c>
      <c r="I211" s="297">
        <f t="shared" si="50"/>
        <v>9077</v>
      </c>
      <c r="J211" s="298">
        <f t="shared" si="50"/>
        <v>159</v>
      </c>
      <c r="K211" s="299">
        <f t="shared" si="50"/>
        <v>0</v>
      </c>
      <c r="L211" s="296">
        <f t="shared" si="50"/>
        <v>9236</v>
      </c>
      <c r="M211" s="7">
        <f t="shared" si="43"/>
        <v>1</v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2000</v>
      </c>
      <c r="F212" s="316">
        <f t="shared" si="50"/>
        <v>0</v>
      </c>
      <c r="G212" s="317">
        <f t="shared" si="50"/>
        <v>2000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  <v>1</v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22646</v>
      </c>
      <c r="F213" s="322">
        <f t="shared" si="50"/>
        <v>5542</v>
      </c>
      <c r="G213" s="323">
        <f t="shared" si="50"/>
        <v>17104</v>
      </c>
      <c r="H213" s="324">
        <f t="shared" si="50"/>
        <v>0</v>
      </c>
      <c r="I213" s="322">
        <f t="shared" si="50"/>
        <v>2002</v>
      </c>
      <c r="J213" s="323">
        <f t="shared" si="50"/>
        <v>14071</v>
      </c>
      <c r="K213" s="324">
        <f t="shared" si="50"/>
        <v>0</v>
      </c>
      <c r="L213" s="321">
        <f t="shared" si="50"/>
        <v>16073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882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808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919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49444</v>
      </c>
      <c r="F223" s="289">
        <f t="shared" si="52"/>
        <v>0</v>
      </c>
      <c r="G223" s="290">
        <f t="shared" si="52"/>
        <v>49444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  <v>1</v>
      </c>
      <c r="N223" s="278"/>
    </row>
    <row r="224" spans="1:14" s="15" customFormat="1" ht="15.75">
      <c r="A224" s="22">
        <v>220</v>
      </c>
      <c r="B224" s="273">
        <v>1900</v>
      </c>
      <c r="C224" s="1840" t="s">
        <v>275</v>
      </c>
      <c r="D224" s="1841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920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921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922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40" t="s">
        <v>729</v>
      </c>
      <c r="D228" s="1841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40" t="s">
        <v>220</v>
      </c>
      <c r="D234" s="1841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40" t="s">
        <v>222</v>
      </c>
      <c r="D237" s="1841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42" t="s">
        <v>223</v>
      </c>
      <c r="D238" s="184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42" t="s">
        <v>224</v>
      </c>
      <c r="D239" s="1843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42" t="s">
        <v>1672</v>
      </c>
      <c r="D240" s="1843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40" t="s">
        <v>225</v>
      </c>
      <c r="D241" s="1841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2010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2011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5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722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1673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40" t="s">
        <v>237</v>
      </c>
      <c r="D257" s="1841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40" t="s">
        <v>238</v>
      </c>
      <c r="D258" s="1841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40" t="s">
        <v>239</v>
      </c>
      <c r="D259" s="1841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40" t="s">
        <v>240</v>
      </c>
      <c r="D260" s="1841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40" t="s">
        <v>1677</v>
      </c>
      <c r="D267" s="1841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40" t="s">
        <v>1674</v>
      </c>
      <c r="D271" s="1841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40" t="s">
        <v>1675</v>
      </c>
      <c r="D272" s="1841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42" t="s">
        <v>250</v>
      </c>
      <c r="D273" s="1843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40" t="s">
        <v>276</v>
      </c>
      <c r="D274" s="1841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38" t="s">
        <v>251</v>
      </c>
      <c r="D277" s="1839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38" t="s">
        <v>252</v>
      </c>
      <c r="D278" s="1839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38" t="s">
        <v>632</v>
      </c>
      <c r="D286" s="1839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38" t="s">
        <v>692</v>
      </c>
      <c r="D289" s="1839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40" t="s">
        <v>693</v>
      </c>
      <c r="D290" s="1841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694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695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696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697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33" t="s">
        <v>923</v>
      </c>
      <c r="D295" s="1834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698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699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700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35" t="s">
        <v>701</v>
      </c>
      <c r="D299" s="1836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916</v>
      </c>
      <c r="C303" s="394" t="s">
        <v>748</v>
      </c>
      <c r="D303" s="395" t="s">
        <v>924</v>
      </c>
      <c r="E303" s="396">
        <f aca="true" t="shared" si="79" ref="E303:L303">SUMIF($C$609:$C$12315,$C303,E$609:E$12315)</f>
        <v>1239574</v>
      </c>
      <c r="F303" s="397">
        <f t="shared" si="79"/>
        <v>72405</v>
      </c>
      <c r="G303" s="398">
        <f t="shared" si="79"/>
        <v>1167169</v>
      </c>
      <c r="H303" s="399">
        <f t="shared" si="79"/>
        <v>0</v>
      </c>
      <c r="I303" s="397">
        <f t="shared" si="79"/>
        <v>47441</v>
      </c>
      <c r="J303" s="398">
        <f t="shared" si="79"/>
        <v>492241</v>
      </c>
      <c r="K303" s="399">
        <f t="shared" si="79"/>
        <v>0</v>
      </c>
      <c r="L303" s="396">
        <f t="shared" si="79"/>
        <v>539682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37"/>
      <c r="C308" s="1828"/>
      <c r="D308" s="1828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7"/>
      <c r="C310" s="1828"/>
      <c r="D310" s="1828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7"/>
      <c r="C313" s="1828"/>
      <c r="D313" s="1828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907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/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912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/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5">
        <v>920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921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>
        <v>922</v>
      </c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9"/>
      <c r="C346" s="1829"/>
      <c r="D346" s="1829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32" t="str">
        <f>$B$7</f>
        <v>ОТЧЕТНИ ДАННИ ПО ЕБК ЗА СМЕТКИТЕ ЗА СРЕДСТВАТА ОТ ЕВРОПЕЙСКИЯ СЪЮЗ - КСФ</v>
      </c>
      <c r="C350" s="1832"/>
      <c r="D350" s="1832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897</v>
      </c>
      <c r="F351" s="407" t="s">
        <v>842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17">
        <f>$B$9</f>
        <v>0</v>
      </c>
      <c r="C352" s="1818"/>
      <c r="D352" s="1819"/>
      <c r="E352" s="115">
        <f>$E$9</f>
        <v>43101</v>
      </c>
      <c r="F352" s="408">
        <f>$F$9</f>
        <v>43251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20" t="str">
        <f>$B$12</f>
        <v>Симеоновград</v>
      </c>
      <c r="C355" s="1821"/>
      <c r="D355" s="1822"/>
      <c r="E355" s="411" t="s">
        <v>898</v>
      </c>
      <c r="F355" s="233" t="str">
        <f>$F$12</f>
        <v>7607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98</v>
      </c>
      <c r="F357" s="415" t="str">
        <f>+$F$15</f>
        <v>СЕС - КСФ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925</v>
      </c>
      <c r="E359" s="1873" t="s">
        <v>2037</v>
      </c>
      <c r="F359" s="1874"/>
      <c r="G359" s="1874"/>
      <c r="H359" s="1875"/>
      <c r="I359" s="419" t="s">
        <v>2038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684</v>
      </c>
      <c r="E360" s="137" t="str">
        <f>E20</f>
        <v>Уточнен план                Общо</v>
      </c>
      <c r="F360" s="1408" t="str">
        <f aca="true" t="shared" si="80" ref="F360:L360">F20</f>
        <v>държавни дейности</v>
      </c>
      <c r="G360" s="1409" t="str">
        <f t="shared" si="80"/>
        <v>местни дейности</v>
      </c>
      <c r="H360" s="1410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926</v>
      </c>
      <c r="C361" s="431"/>
      <c r="D361" s="432" t="s">
        <v>685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30" t="s">
        <v>279</v>
      </c>
      <c r="D363" s="1831"/>
      <c r="E363" s="1379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79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0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0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1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1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1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1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1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1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1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1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2">
        <f t="shared" si="84"/>
        <v>0</v>
      </c>
      <c r="F369" s="1466">
        <v>0</v>
      </c>
      <c r="G369" s="1467">
        <v>0</v>
      </c>
      <c r="H369" s="452">
        <v>0</v>
      </c>
      <c r="I369" s="1466">
        <v>0</v>
      </c>
      <c r="J369" s="1467">
        <v>0</v>
      </c>
      <c r="K369" s="452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3">
        <f t="shared" si="84"/>
        <v>0</v>
      </c>
      <c r="F370" s="1468">
        <v>0</v>
      </c>
      <c r="G370" s="1469">
        <v>0</v>
      </c>
      <c r="H370" s="457">
        <v>0</v>
      </c>
      <c r="I370" s="1468">
        <v>0</v>
      </c>
      <c r="J370" s="1469">
        <v>0</v>
      </c>
      <c r="K370" s="457">
        <v>0</v>
      </c>
      <c r="L370" s="1383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2">
        <f t="shared" si="84"/>
        <v>0</v>
      </c>
      <c r="F371" s="1466">
        <v>0</v>
      </c>
      <c r="G371" s="1467">
        <v>0</v>
      </c>
      <c r="H371" s="452">
        <v>0</v>
      </c>
      <c r="I371" s="1466">
        <v>0</v>
      </c>
      <c r="J371" s="1467">
        <v>0</v>
      </c>
      <c r="K371" s="452">
        <v>0</v>
      </c>
      <c r="L371" s="1382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3">
        <f t="shared" si="84"/>
        <v>0</v>
      </c>
      <c r="F372" s="1468">
        <v>0</v>
      </c>
      <c r="G372" s="1469">
        <v>0</v>
      </c>
      <c r="H372" s="457">
        <v>0</v>
      </c>
      <c r="I372" s="1468">
        <v>0</v>
      </c>
      <c r="J372" s="1469">
        <v>0</v>
      </c>
      <c r="K372" s="457">
        <v>0</v>
      </c>
      <c r="L372" s="1383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1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1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1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1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1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1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4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4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794" t="s">
        <v>290</v>
      </c>
      <c r="D377" s="1795"/>
      <c r="E377" s="1379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79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927</v>
      </c>
      <c r="E378" s="1385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5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928</v>
      </c>
      <c r="E379" s="1383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3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929</v>
      </c>
      <c r="E380" s="1381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1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1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1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930</v>
      </c>
      <c r="E382" s="1381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1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931</v>
      </c>
      <c r="E383" s="1386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6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1994</v>
      </c>
      <c r="E384" s="1387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7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794" t="s">
        <v>312</v>
      </c>
      <c r="D385" s="1795"/>
      <c r="E385" s="1379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79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0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0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2">
        <f t="shared" si="84"/>
        <v>0</v>
      </c>
      <c r="F387" s="1466">
        <v>0</v>
      </c>
      <c r="G387" s="1467">
        <v>0</v>
      </c>
      <c r="H387" s="452">
        <v>0</v>
      </c>
      <c r="I387" s="1466">
        <v>0</v>
      </c>
      <c r="J387" s="1467">
        <v>0</v>
      </c>
      <c r="K387" s="452">
        <v>0</v>
      </c>
      <c r="L387" s="1382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3">
        <f t="shared" si="84"/>
        <v>0</v>
      </c>
      <c r="F388" s="1468">
        <v>0</v>
      </c>
      <c r="G388" s="1469">
        <v>0</v>
      </c>
      <c r="H388" s="457">
        <v>0</v>
      </c>
      <c r="I388" s="1468">
        <v>0</v>
      </c>
      <c r="J388" s="1469">
        <v>0</v>
      </c>
      <c r="K388" s="457">
        <v>0</v>
      </c>
      <c r="L388" s="1383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4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4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794" t="s">
        <v>256</v>
      </c>
      <c r="D390" s="1795"/>
      <c r="E390" s="1379">
        <f aca="true" t="shared" si="89" ref="E390:L390">SUM(E391:E392)</f>
        <v>0</v>
      </c>
      <c r="F390" s="1618">
        <f t="shared" si="89"/>
        <v>0</v>
      </c>
      <c r="G390" s="1649">
        <f t="shared" si="89"/>
        <v>0</v>
      </c>
      <c r="H390" s="1652">
        <f>SUM(H391:H392)</f>
        <v>0</v>
      </c>
      <c r="I390" s="1618">
        <f t="shared" si="89"/>
        <v>0</v>
      </c>
      <c r="J390" s="1650">
        <f t="shared" si="89"/>
        <v>0</v>
      </c>
      <c r="K390" s="446">
        <f>SUM(K391:K392)</f>
        <v>0</v>
      </c>
      <c r="L390" s="1379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09">
        <f t="shared" si="84"/>
        <v>0</v>
      </c>
      <c r="F391" s="152"/>
      <c r="G391" s="1642"/>
      <c r="H391" s="1647">
        <v>0</v>
      </c>
      <c r="I391" s="152"/>
      <c r="J391" s="1642"/>
      <c r="K391" s="1648">
        <v>0</v>
      </c>
      <c r="L391" s="1380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16">
        <f t="shared" si="84"/>
        <v>0</v>
      </c>
      <c r="F392" s="472"/>
      <c r="G392" s="1651"/>
      <c r="H392" s="1653">
        <v>0</v>
      </c>
      <c r="I392" s="472"/>
      <c r="J392" s="1651"/>
      <c r="K392" s="175">
        <v>0</v>
      </c>
      <c r="L392" s="1384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794" t="s">
        <v>257</v>
      </c>
      <c r="D393" s="1795"/>
      <c r="E393" s="1379">
        <f aca="true" t="shared" si="90" ref="E393:L393">SUM(E394:E397)</f>
        <v>0</v>
      </c>
      <c r="F393" s="1646">
        <f t="shared" si="90"/>
        <v>0</v>
      </c>
      <c r="G393" s="475">
        <f t="shared" si="90"/>
        <v>0</v>
      </c>
      <c r="H393" s="446">
        <f>SUM(H394:H397)</f>
        <v>0</v>
      </c>
      <c r="I393" s="1646">
        <f t="shared" si="90"/>
        <v>0</v>
      </c>
      <c r="J393" s="445">
        <f t="shared" si="90"/>
        <v>0</v>
      </c>
      <c r="K393" s="446">
        <f>SUM(K394:K397)</f>
        <v>0</v>
      </c>
      <c r="L393" s="1379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704</v>
      </c>
      <c r="E394" s="1609">
        <f t="shared" si="84"/>
        <v>0</v>
      </c>
      <c r="F394" s="488">
        <v>0</v>
      </c>
      <c r="G394" s="1617">
        <v>0</v>
      </c>
      <c r="H394" s="1613">
        <v>0</v>
      </c>
      <c r="I394" s="488">
        <v>0</v>
      </c>
      <c r="J394" s="1617">
        <v>0</v>
      </c>
      <c r="K394" s="154">
        <v>0</v>
      </c>
      <c r="L394" s="1380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705</v>
      </c>
      <c r="E395" s="1610">
        <f t="shared" si="84"/>
        <v>0</v>
      </c>
      <c r="F395" s="490">
        <v>0</v>
      </c>
      <c r="G395" s="1617">
        <v>0</v>
      </c>
      <c r="H395" s="1614">
        <v>0</v>
      </c>
      <c r="I395" s="490">
        <v>0</v>
      </c>
      <c r="J395" s="1617">
        <v>0</v>
      </c>
      <c r="K395" s="160">
        <v>0</v>
      </c>
      <c r="L395" s="1381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611">
        <f t="shared" si="84"/>
        <v>0</v>
      </c>
      <c r="F396" s="490">
        <v>0</v>
      </c>
      <c r="G396" s="1617">
        <v>0</v>
      </c>
      <c r="H396" s="1614">
        <v>0</v>
      </c>
      <c r="I396" s="490">
        <v>0</v>
      </c>
      <c r="J396" s="1617">
        <v>0</v>
      </c>
      <c r="K396" s="160">
        <v>0</v>
      </c>
      <c r="L396" s="1388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612">
        <f t="shared" si="84"/>
        <v>0</v>
      </c>
      <c r="F397" s="492">
        <v>0</v>
      </c>
      <c r="G397" s="1617">
        <v>0</v>
      </c>
      <c r="H397" s="1615">
        <v>0</v>
      </c>
      <c r="I397" s="492">
        <v>0</v>
      </c>
      <c r="J397" s="1617">
        <v>0</v>
      </c>
      <c r="K397" s="175">
        <v>0</v>
      </c>
      <c r="L397" s="1389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794" t="s">
        <v>259</v>
      </c>
      <c r="D398" s="1795"/>
      <c r="E398" s="1379">
        <f aca="true" t="shared" si="91" ref="E398:L398">SUM(E399:E400)</f>
        <v>0</v>
      </c>
      <c r="F398" s="1619">
        <f t="shared" si="91"/>
        <v>0</v>
      </c>
      <c r="G398" s="475">
        <f t="shared" si="91"/>
        <v>0</v>
      </c>
      <c r="H398" s="446">
        <f>SUM(H399:H400)</f>
        <v>0</v>
      </c>
      <c r="I398" s="1619">
        <f t="shared" si="91"/>
        <v>0</v>
      </c>
      <c r="J398" s="445">
        <f t="shared" si="91"/>
        <v>0</v>
      </c>
      <c r="K398" s="446">
        <f>SUM(K399:K400)</f>
        <v>0</v>
      </c>
      <c r="L398" s="1379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1995</v>
      </c>
      <c r="E399" s="1380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0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2072</v>
      </c>
      <c r="E400" s="1384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4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794" t="s">
        <v>260</v>
      </c>
      <c r="D401" s="1795"/>
      <c r="E401" s="1379">
        <f aca="true" t="shared" si="92" ref="E401:L401">SUM(E402:E403)</f>
        <v>678749</v>
      </c>
      <c r="F401" s="1618">
        <f t="shared" si="92"/>
        <v>35678</v>
      </c>
      <c r="G401" s="1649">
        <f t="shared" si="92"/>
        <v>643071</v>
      </c>
      <c r="H401" s="1652">
        <f>SUM(H402:H403)</f>
        <v>0</v>
      </c>
      <c r="I401" s="1618">
        <f t="shared" si="92"/>
        <v>35678</v>
      </c>
      <c r="J401" s="1650">
        <f t="shared" si="92"/>
        <v>369068</v>
      </c>
      <c r="K401" s="446">
        <f>SUM(K402:K403)</f>
        <v>0</v>
      </c>
      <c r="L401" s="1379">
        <f t="shared" si="92"/>
        <v>404746</v>
      </c>
      <c r="M401" s="7">
        <f t="shared" si="83"/>
        <v>1</v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1995</v>
      </c>
      <c r="E402" s="1609">
        <f t="shared" si="84"/>
        <v>678749</v>
      </c>
      <c r="F402" s="152">
        <v>35678</v>
      </c>
      <c r="G402" s="1642">
        <v>643071</v>
      </c>
      <c r="H402" s="1613">
        <v>0</v>
      </c>
      <c r="I402" s="152">
        <v>35678</v>
      </c>
      <c r="J402" s="1642">
        <v>369068</v>
      </c>
      <c r="K402" s="1648">
        <v>0</v>
      </c>
      <c r="L402" s="1380">
        <f>I402+J402+K402</f>
        <v>404746</v>
      </c>
      <c r="M402" s="7">
        <f t="shared" si="83"/>
        <v>1</v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16">
        <f t="shared" si="84"/>
        <v>0</v>
      </c>
      <c r="F403" s="472"/>
      <c r="G403" s="1651"/>
      <c r="H403" s="1653">
        <v>0</v>
      </c>
      <c r="I403" s="472"/>
      <c r="J403" s="1651"/>
      <c r="K403" s="175">
        <v>0</v>
      </c>
      <c r="L403" s="1384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794" t="s">
        <v>932</v>
      </c>
      <c r="D404" s="1795"/>
      <c r="E404" s="1379">
        <f aca="true" t="shared" si="93" ref="E404:L404">SUM(E405:E406)</f>
        <v>0</v>
      </c>
      <c r="F404" s="1619">
        <f t="shared" si="93"/>
        <v>0</v>
      </c>
      <c r="G404" s="475">
        <f t="shared" si="93"/>
        <v>0</v>
      </c>
      <c r="H404" s="446">
        <f>SUM(H405:H406)</f>
        <v>0</v>
      </c>
      <c r="I404" s="1619">
        <f t="shared" si="93"/>
        <v>0</v>
      </c>
      <c r="J404" s="445">
        <f t="shared" si="93"/>
        <v>0</v>
      </c>
      <c r="K404" s="446">
        <f>SUM(K405:K406)</f>
        <v>0</v>
      </c>
      <c r="L404" s="1379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0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0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4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4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794" t="s">
        <v>687</v>
      </c>
      <c r="D407" s="1795"/>
      <c r="E407" s="1379">
        <f t="shared" si="84"/>
        <v>0</v>
      </c>
      <c r="F407" s="485"/>
      <c r="G407" s="486"/>
      <c r="H407" s="1476">
        <v>0</v>
      </c>
      <c r="I407" s="485"/>
      <c r="J407" s="486"/>
      <c r="K407" s="1476">
        <v>0</v>
      </c>
      <c r="L407" s="1379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794" t="s">
        <v>688</v>
      </c>
      <c r="D408" s="1795"/>
      <c r="E408" s="1379">
        <f aca="true" t="shared" si="94" ref="E408:L408">SUM(E409:E410)</f>
        <v>0</v>
      </c>
      <c r="F408" s="1618">
        <f t="shared" si="94"/>
        <v>0</v>
      </c>
      <c r="G408" s="1649">
        <f t="shared" si="94"/>
        <v>0</v>
      </c>
      <c r="H408" s="1652">
        <f>SUM(H409:H410)</f>
        <v>0</v>
      </c>
      <c r="I408" s="1618">
        <f t="shared" si="94"/>
        <v>0</v>
      </c>
      <c r="J408" s="1650">
        <f t="shared" si="94"/>
        <v>0</v>
      </c>
      <c r="K408" s="446">
        <f>SUM(K409:K410)</f>
        <v>0</v>
      </c>
      <c r="L408" s="1379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09">
        <f t="shared" si="84"/>
        <v>0</v>
      </c>
      <c r="F409" s="488">
        <v>0</v>
      </c>
      <c r="G409" s="1654">
        <v>0</v>
      </c>
      <c r="H409" s="1613">
        <v>0</v>
      </c>
      <c r="I409" s="488">
        <v>0</v>
      </c>
      <c r="J409" s="1654">
        <v>0</v>
      </c>
      <c r="K409" s="1648">
        <v>0</v>
      </c>
      <c r="L409" s="1380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16">
        <f t="shared" si="84"/>
        <v>0</v>
      </c>
      <c r="F410" s="1655">
        <v>0</v>
      </c>
      <c r="G410" s="1656">
        <v>0</v>
      </c>
      <c r="H410" s="1653">
        <v>0</v>
      </c>
      <c r="I410" s="1655">
        <v>0</v>
      </c>
      <c r="J410" s="1656">
        <v>0</v>
      </c>
      <c r="K410" s="175">
        <v>0</v>
      </c>
      <c r="L410" s="1384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794" t="s">
        <v>706</v>
      </c>
      <c r="D411" s="1795"/>
      <c r="E411" s="1379">
        <f aca="true" t="shared" si="95" ref="E411:L411">SUM(E412:E413)</f>
        <v>0</v>
      </c>
      <c r="F411" s="1619">
        <f t="shared" si="95"/>
        <v>0</v>
      </c>
      <c r="G411" s="475">
        <f t="shared" si="95"/>
        <v>0</v>
      </c>
      <c r="H411" s="446">
        <f>SUM(H412:H413)</f>
        <v>0</v>
      </c>
      <c r="I411" s="1619">
        <f t="shared" si="95"/>
        <v>0</v>
      </c>
      <c r="J411" s="445">
        <f t="shared" si="95"/>
        <v>0</v>
      </c>
      <c r="K411" s="446">
        <f>SUM(K412:K413)</f>
        <v>0</v>
      </c>
      <c r="L411" s="1379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707</v>
      </c>
      <c r="E412" s="1380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0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4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4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794" t="s">
        <v>263</v>
      </c>
      <c r="D414" s="1795"/>
      <c r="E414" s="1379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79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708</v>
      </c>
      <c r="E415" s="1390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0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689</v>
      </c>
      <c r="E416" s="1388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8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8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8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933</v>
      </c>
      <c r="E418" s="1388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8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709</v>
      </c>
      <c r="E419" s="1388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8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710</v>
      </c>
      <c r="E420" s="1384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4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916</v>
      </c>
      <c r="C421" s="495" t="s">
        <v>748</v>
      </c>
      <c r="D421" s="496" t="s">
        <v>934</v>
      </c>
      <c r="E421" s="513">
        <f aca="true" t="shared" si="98" ref="E421:L421">SUM(E363,E377,E385,E390,E393,E398,E401,E404,E407,E408,E411,E414)</f>
        <v>678749</v>
      </c>
      <c r="F421" s="497">
        <f t="shared" si="98"/>
        <v>35678</v>
      </c>
      <c r="G421" s="498">
        <f t="shared" si="98"/>
        <v>643071</v>
      </c>
      <c r="H421" s="516">
        <f>SUM(H363,H377,H385,H390,H393,H398,H401,H404,H407,H408,H411,H414)</f>
        <v>0</v>
      </c>
      <c r="I421" s="497">
        <f t="shared" si="98"/>
        <v>35678</v>
      </c>
      <c r="J421" s="498">
        <f t="shared" si="98"/>
        <v>369068</v>
      </c>
      <c r="K421" s="516">
        <f>SUM(K363,K377,K385,K390,K393,K398,K401,K404,K407,K408,K411,K414)</f>
        <v>0</v>
      </c>
      <c r="L421" s="513">
        <f t="shared" si="98"/>
        <v>404746</v>
      </c>
      <c r="M421" s="7">
        <f t="shared" si="83"/>
        <v>1</v>
      </c>
      <c r="N421" s="406"/>
    </row>
    <row r="422" spans="1:14" ht="16.5" thickTop="1">
      <c r="A422" s="36">
        <v>261</v>
      </c>
      <c r="B422" s="499" t="s">
        <v>935</v>
      </c>
      <c r="C422" s="500"/>
      <c r="D422" s="501" t="s">
        <v>686</v>
      </c>
      <c r="E422" s="1391"/>
      <c r="F422" s="502"/>
      <c r="G422" s="502"/>
      <c r="H422" s="503"/>
      <c r="I422" s="502"/>
      <c r="J422" s="504"/>
      <c r="K422" s="504"/>
      <c r="L422" s="1406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2"/>
      <c r="F423" s="1623"/>
      <c r="G423" s="1623"/>
      <c r="H423" s="508"/>
      <c r="I423" s="1623"/>
      <c r="J423" s="1624"/>
      <c r="K423" s="509"/>
      <c r="L423" s="1407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794" t="s">
        <v>774</v>
      </c>
      <c r="D424" s="1795"/>
      <c r="E424" s="1620">
        <f>F424+G424+H424</f>
        <v>0</v>
      </c>
      <c r="F424" s="1627">
        <v>0</v>
      </c>
      <c r="G424" s="1628">
        <v>0</v>
      </c>
      <c r="H424" s="1622">
        <v>0</v>
      </c>
      <c r="I424" s="1627">
        <v>0</v>
      </c>
      <c r="J424" s="1628">
        <v>0</v>
      </c>
      <c r="K424" s="1621">
        <v>0</v>
      </c>
      <c r="L424" s="1379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794" t="s">
        <v>711</v>
      </c>
      <c r="D425" s="1795"/>
      <c r="E425" s="1620">
        <f>F425+G425+H425</f>
        <v>0</v>
      </c>
      <c r="F425" s="1627">
        <v>0</v>
      </c>
      <c r="G425" s="1628">
        <v>0</v>
      </c>
      <c r="H425" s="1622">
        <v>0</v>
      </c>
      <c r="I425" s="1627">
        <v>0</v>
      </c>
      <c r="J425" s="1628">
        <v>0</v>
      </c>
      <c r="K425" s="1621">
        <v>0</v>
      </c>
      <c r="L425" s="1379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794" t="s">
        <v>264</v>
      </c>
      <c r="D426" s="1795"/>
      <c r="E426" s="1379">
        <f>F426+G426+H426</f>
        <v>0</v>
      </c>
      <c r="F426" s="1625">
        <v>0</v>
      </c>
      <c r="G426" s="1626"/>
      <c r="H426" s="1476">
        <v>0</v>
      </c>
      <c r="I426" s="1625">
        <v>0</v>
      </c>
      <c r="J426" s="1626">
        <v>13541</v>
      </c>
      <c r="K426" s="1476">
        <v>0</v>
      </c>
      <c r="L426" s="1379">
        <f>I426+J426+K426</f>
        <v>13541</v>
      </c>
      <c r="M426" s="7">
        <f t="shared" si="83"/>
        <v>1</v>
      </c>
      <c r="N426" s="406"/>
    </row>
    <row r="427" spans="1:14" s="15" customFormat="1" ht="18" customHeight="1">
      <c r="A427" s="22">
        <v>295</v>
      </c>
      <c r="B427" s="459">
        <v>7700</v>
      </c>
      <c r="C427" s="1794" t="s">
        <v>690</v>
      </c>
      <c r="D427" s="1795"/>
      <c r="E427" s="1379">
        <f>F427+G427+H427</f>
        <v>0</v>
      </c>
      <c r="F427" s="485"/>
      <c r="G427" s="486"/>
      <c r="H427" s="1476">
        <v>0</v>
      </c>
      <c r="I427" s="485"/>
      <c r="J427" s="486"/>
      <c r="K427" s="1476">
        <v>0</v>
      </c>
      <c r="L427" s="1379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794" t="s">
        <v>936</v>
      </c>
      <c r="D428" s="1795"/>
      <c r="E428" s="1379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79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712</v>
      </c>
      <c r="E429" s="1380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0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937</v>
      </c>
      <c r="E430" s="1393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3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0" t="s">
        <v>916</v>
      </c>
      <c r="C431" s="511" t="s">
        <v>748</v>
      </c>
      <c r="D431" s="512" t="s">
        <v>938</v>
      </c>
      <c r="E431" s="513">
        <f aca="true" t="shared" si="100" ref="E431:L431">SUM(E424,E425,E426,E427,E428)</f>
        <v>0</v>
      </c>
      <c r="F431" s="514">
        <f t="shared" si="100"/>
        <v>0</v>
      </c>
      <c r="G431" s="515">
        <f t="shared" si="100"/>
        <v>0</v>
      </c>
      <c r="H431" s="516">
        <f>SUM(H424,H425,H426,H427,H428)</f>
        <v>0</v>
      </c>
      <c r="I431" s="514">
        <f t="shared" si="100"/>
        <v>0</v>
      </c>
      <c r="J431" s="515">
        <f t="shared" si="100"/>
        <v>13541</v>
      </c>
      <c r="K431" s="516">
        <f t="shared" si="100"/>
        <v>0</v>
      </c>
      <c r="L431" s="513">
        <f t="shared" si="100"/>
        <v>13541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7"/>
      <c r="C433" s="517"/>
      <c r="D433" s="518"/>
      <c r="E433" s="518"/>
      <c r="F433" s="518"/>
      <c r="G433" s="518"/>
      <c r="H433" s="518"/>
      <c r="I433" s="518"/>
      <c r="J433" s="518"/>
      <c r="K433" s="518"/>
      <c r="L433" s="518"/>
      <c r="M433" s="518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21" customHeight="1">
      <c r="A435" s="23"/>
      <c r="B435" s="1823" t="str">
        <f>$B$7</f>
        <v>ОТЧЕТНИ ДАННИ ПО ЕБК ЗА СМЕТКИТЕ ЗА СРЕДСТВАТА ОТ ЕВРОПЕЙСКИЯ СЪЮЗ - КСФ</v>
      </c>
      <c r="C435" s="1824"/>
      <c r="D435" s="1824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19"/>
    </row>
    <row r="436" spans="1:14" ht="18.75" customHeight="1">
      <c r="A436" s="23"/>
      <c r="B436" s="229"/>
      <c r="C436" s="392"/>
      <c r="D436" s="401"/>
      <c r="E436" s="407" t="s">
        <v>897</v>
      </c>
      <c r="F436" s="407" t="s">
        <v>842</v>
      </c>
      <c r="G436" s="224"/>
      <c r="H436" s="224"/>
      <c r="I436" s="224"/>
      <c r="J436" s="224"/>
      <c r="K436" s="224"/>
      <c r="L436" s="224"/>
      <c r="M436" s="7">
        <v>1</v>
      </c>
      <c r="N436" s="519"/>
    </row>
    <row r="437" spans="1:14" ht="27" customHeight="1">
      <c r="A437" s="23"/>
      <c r="B437" s="1817">
        <f>$B$9</f>
        <v>0</v>
      </c>
      <c r="C437" s="1818"/>
      <c r="D437" s="1819"/>
      <c r="E437" s="115">
        <f>$E$9</f>
        <v>43101</v>
      </c>
      <c r="F437" s="408">
        <f>$F$9</f>
        <v>43251</v>
      </c>
      <c r="G437" s="224"/>
      <c r="H437" s="224"/>
      <c r="I437" s="224"/>
      <c r="J437" s="224"/>
      <c r="K437" s="224"/>
      <c r="L437" s="238"/>
      <c r="M437" s="7">
        <v>1</v>
      </c>
      <c r="N437" s="519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19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19"/>
    </row>
    <row r="440" spans="1:14" ht="27.75" customHeight="1">
      <c r="A440" s="23"/>
      <c r="B440" s="1820" t="str">
        <f>$B$12</f>
        <v>Симеоновград</v>
      </c>
      <c r="C440" s="1821"/>
      <c r="D440" s="1822"/>
      <c r="E440" s="411" t="s">
        <v>898</v>
      </c>
      <c r="F440" s="233" t="str">
        <f>$F$12</f>
        <v>7607</v>
      </c>
      <c r="G440" s="224"/>
      <c r="H440" s="224"/>
      <c r="I440" s="224"/>
      <c r="J440" s="224"/>
      <c r="K440" s="224"/>
      <c r="L440" s="238"/>
      <c r="M440" s="7">
        <v>1</v>
      </c>
      <c r="N440" s="519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19"/>
    </row>
    <row r="442" spans="1:14" ht="18">
      <c r="A442" s="23"/>
      <c r="B442" s="238"/>
      <c r="C442" s="238"/>
      <c r="D442" s="520" t="s">
        <v>899</v>
      </c>
      <c r="E442" s="239">
        <f>$E$15</f>
        <v>98</v>
      </c>
      <c r="F442" s="126" t="str">
        <f>+$F$15</f>
        <v>СЕС - КСФ</v>
      </c>
      <c r="G442" s="240"/>
      <c r="H442" s="240"/>
      <c r="I442" s="240"/>
      <c r="J442" s="240"/>
      <c r="K442" s="240"/>
      <c r="L442" s="219"/>
      <c r="M442" s="7">
        <v>1</v>
      </c>
      <c r="N442" s="519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8" t="s">
        <v>469</v>
      </c>
      <c r="M443" s="7">
        <v>1</v>
      </c>
      <c r="N443" s="519"/>
    </row>
    <row r="444" spans="1:14" ht="22.5" customHeight="1" thickBot="1">
      <c r="A444" s="23"/>
      <c r="B444" s="521"/>
      <c r="C444" s="392"/>
      <c r="D444" s="522"/>
      <c r="E444" s="1861" t="s">
        <v>2039</v>
      </c>
      <c r="F444" s="1862"/>
      <c r="G444" s="1862"/>
      <c r="H444" s="1863"/>
      <c r="I444" s="523" t="s">
        <v>2040</v>
      </c>
      <c r="J444" s="524"/>
      <c r="K444" s="525"/>
      <c r="L444" s="526"/>
      <c r="M444" s="7">
        <v>1</v>
      </c>
      <c r="N444" s="519"/>
    </row>
    <row r="445" spans="1:14" ht="48" customHeight="1">
      <c r="A445" s="23"/>
      <c r="B445" s="527"/>
      <c r="C445" s="527"/>
      <c r="D445" s="528" t="s">
        <v>893</v>
      </c>
      <c r="E445" s="137" t="str">
        <f>E20</f>
        <v>Уточнен план                Общо</v>
      </c>
      <c r="F445" s="1408" t="str">
        <f aca="true" t="shared" si="101" ref="F445:L445">F20</f>
        <v>държавни дейности</v>
      </c>
      <c r="G445" s="1409" t="str">
        <f t="shared" si="101"/>
        <v>местни дейности</v>
      </c>
      <c r="H445" s="1410" t="str">
        <f t="shared" si="101"/>
        <v>дофинансиране</v>
      </c>
      <c r="I445" s="529" t="str">
        <f t="shared" si="101"/>
        <v>държавни дейности -ОТЧЕТ</v>
      </c>
      <c r="J445" s="530" t="str">
        <f t="shared" si="101"/>
        <v>местни дейности - ОТЧЕТ</v>
      </c>
      <c r="K445" s="531" t="str">
        <f t="shared" si="101"/>
        <v>дофинансиране - ОТЧЕТ</v>
      </c>
      <c r="L445" s="532" t="str">
        <f t="shared" si="101"/>
        <v>ОТЧЕТ                                    ОБЩО</v>
      </c>
      <c r="M445" s="7">
        <v>1</v>
      </c>
      <c r="N445" s="519"/>
    </row>
    <row r="446" spans="1:14" ht="19.5" thickBot="1">
      <c r="A446" s="23"/>
      <c r="B446" s="533"/>
      <c r="C446" s="534"/>
      <c r="D446" s="535" t="s">
        <v>894</v>
      </c>
      <c r="E446" s="536" t="str">
        <f>E21</f>
        <v>(1)</v>
      </c>
      <c r="F446" s="537" t="str">
        <f aca="true" t="shared" si="102" ref="F446:L446">F21</f>
        <v>(2)</v>
      </c>
      <c r="G446" s="538" t="str">
        <f t="shared" si="102"/>
        <v>(3)</v>
      </c>
      <c r="H446" s="539" t="str">
        <f t="shared" si="102"/>
        <v>(4)</v>
      </c>
      <c r="I446" s="540" t="str">
        <f t="shared" si="102"/>
        <v>(5)</v>
      </c>
      <c r="J446" s="541" t="str">
        <f t="shared" si="102"/>
        <v>(6)</v>
      </c>
      <c r="K446" s="542" t="str">
        <f t="shared" si="102"/>
        <v>(7)</v>
      </c>
      <c r="L446" s="543" t="str">
        <f t="shared" si="102"/>
        <v>(8)</v>
      </c>
      <c r="M446" s="7">
        <v>1</v>
      </c>
      <c r="N446" s="519"/>
    </row>
    <row r="447" spans="1:14" ht="21" customHeight="1" thickTop="1">
      <c r="A447" s="23"/>
      <c r="B447" s="392"/>
      <c r="C447" s="544"/>
      <c r="D447" s="545" t="s">
        <v>895</v>
      </c>
      <c r="E447" s="546">
        <f aca="true" t="shared" si="103" ref="E447:L447">+E170-E303+E421+E431</f>
        <v>-560825</v>
      </c>
      <c r="F447" s="547">
        <f t="shared" si="103"/>
        <v>-36727</v>
      </c>
      <c r="G447" s="548">
        <f t="shared" si="103"/>
        <v>-524098</v>
      </c>
      <c r="H447" s="549">
        <f>+H170-H303+H421+H431</f>
        <v>0</v>
      </c>
      <c r="I447" s="547">
        <f t="shared" si="103"/>
        <v>-11763</v>
      </c>
      <c r="J447" s="548">
        <f t="shared" si="103"/>
        <v>-109632</v>
      </c>
      <c r="K447" s="549">
        <f t="shared" si="103"/>
        <v>0</v>
      </c>
      <c r="L447" s="550">
        <f t="shared" si="103"/>
        <v>-121395</v>
      </c>
      <c r="M447" s="7">
        <v>1</v>
      </c>
      <c r="N447" s="519"/>
    </row>
    <row r="448" spans="1:14" ht="20.25" customHeight="1" thickBot="1">
      <c r="A448" s="23"/>
      <c r="B448" s="392"/>
      <c r="C448" s="551"/>
      <c r="D448" s="552" t="s">
        <v>896</v>
      </c>
      <c r="E448" s="553">
        <f aca="true" t="shared" si="104" ref="E448:K449">+E599</f>
        <v>560825</v>
      </c>
      <c r="F448" s="554">
        <f t="shared" si="104"/>
        <v>36727</v>
      </c>
      <c r="G448" s="555">
        <f t="shared" si="104"/>
        <v>524098</v>
      </c>
      <c r="H448" s="556">
        <f t="shared" si="104"/>
        <v>0</v>
      </c>
      <c r="I448" s="554">
        <f t="shared" si="104"/>
        <v>11763</v>
      </c>
      <c r="J448" s="555">
        <f t="shared" si="104"/>
        <v>109632</v>
      </c>
      <c r="K448" s="556">
        <f t="shared" si="104"/>
        <v>0</v>
      </c>
      <c r="L448" s="557">
        <f>+L599</f>
        <v>121395</v>
      </c>
      <c r="M448" s="7">
        <v>1</v>
      </c>
      <c r="N448" s="519"/>
    </row>
    <row r="449" spans="1:14" ht="16.5" thickTop="1">
      <c r="A449" s="23"/>
      <c r="B449" s="392"/>
      <c r="C449" s="551"/>
      <c r="D449" s="558">
        <f>+IF(+SUM(E449:J449)=0,0,"Контрола: дефицит/излишък = финансиране с обратен знак (V. + VІ. = 0)")</f>
        <v>0</v>
      </c>
      <c r="E449" s="559">
        <f t="shared" si="104"/>
        <v>0</v>
      </c>
      <c r="F449" s="559"/>
      <c r="G449" s="559"/>
      <c r="H449" s="559"/>
      <c r="I449" s="559"/>
      <c r="J449" s="559"/>
      <c r="K449" s="559"/>
      <c r="L449" s="559">
        <f>+L600</f>
        <v>0</v>
      </c>
      <c r="M449" s="7">
        <v>1</v>
      </c>
      <c r="N449" s="519"/>
    </row>
    <row r="450" spans="1:14" ht="15">
      <c r="A450" s="23"/>
      <c r="B450" s="560"/>
      <c r="C450" s="560"/>
      <c r="D450" s="561"/>
      <c r="E450" s="561"/>
      <c r="F450" s="561"/>
      <c r="G450" s="561"/>
      <c r="H450" s="561"/>
      <c r="I450" s="561"/>
      <c r="J450" s="561"/>
      <c r="K450" s="561"/>
      <c r="L450" s="561"/>
      <c r="M450" s="7">
        <v>1</v>
      </c>
      <c r="N450" s="519"/>
    </row>
    <row r="451" spans="1:14" ht="20.25" customHeight="1">
      <c r="A451" s="23"/>
      <c r="B451" s="1825" t="str">
        <f>$B$7</f>
        <v>ОТЧЕТНИ ДАННИ ПО ЕБК ЗА СМЕТКИТЕ ЗА СРЕДСТВАТА ОТ ЕВРОПЕЙСКИЯ СЪЮЗ - КСФ</v>
      </c>
      <c r="C451" s="1826"/>
      <c r="D451" s="1826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.75" customHeight="1">
      <c r="A452" s="23"/>
      <c r="B452" s="229"/>
      <c r="C452" s="392"/>
      <c r="D452" s="401"/>
      <c r="E452" s="407" t="s">
        <v>897</v>
      </c>
      <c r="F452" s="407" t="s">
        <v>842</v>
      </c>
      <c r="G452" s="224"/>
      <c r="H452" s="224"/>
      <c r="I452" s="224"/>
      <c r="J452" s="224"/>
      <c r="K452" s="224"/>
      <c r="L452" s="238"/>
      <c r="M452" s="7">
        <v>1</v>
      </c>
      <c r="N452" s="519"/>
    </row>
    <row r="453" spans="1:14" ht="27" customHeight="1">
      <c r="A453" s="23"/>
      <c r="B453" s="1817">
        <f>$B$9</f>
        <v>0</v>
      </c>
      <c r="C453" s="1818"/>
      <c r="D453" s="1819"/>
      <c r="E453" s="115">
        <f>$E$9</f>
        <v>43101</v>
      </c>
      <c r="F453" s="408">
        <f>$F$9</f>
        <v>43251</v>
      </c>
      <c r="G453" s="224"/>
      <c r="H453" s="224"/>
      <c r="I453" s="224"/>
      <c r="J453" s="224"/>
      <c r="K453" s="224"/>
      <c r="L453" s="238"/>
      <c r="M453" s="7">
        <v>1</v>
      </c>
      <c r="N453" s="519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19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19"/>
    </row>
    <row r="456" spans="1:14" ht="27" customHeight="1">
      <c r="A456" s="23"/>
      <c r="B456" s="1820" t="str">
        <f>$B$12</f>
        <v>Симеоновград</v>
      </c>
      <c r="C456" s="1821"/>
      <c r="D456" s="1822"/>
      <c r="E456" s="411" t="s">
        <v>898</v>
      </c>
      <c r="F456" s="233" t="str">
        <f>$F$12</f>
        <v>7607</v>
      </c>
      <c r="G456" s="224"/>
      <c r="H456" s="224"/>
      <c r="I456" s="224"/>
      <c r="J456" s="224"/>
      <c r="K456" s="224"/>
      <c r="L456" s="238"/>
      <c r="M456" s="7">
        <v>1</v>
      </c>
      <c r="N456" s="519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19"/>
    </row>
    <row r="458" spans="1:14" ht="18">
      <c r="A458" s="23"/>
      <c r="B458" s="237"/>
      <c r="C458" s="238"/>
      <c r="D458" s="520" t="s">
        <v>899</v>
      </c>
      <c r="E458" s="239">
        <f>$E$15</f>
        <v>98</v>
      </c>
      <c r="F458" s="126" t="str">
        <f>+$F$15</f>
        <v>СЕС - КСФ</v>
      </c>
      <c r="G458" s="240"/>
      <c r="H458" s="240"/>
      <c r="I458" s="240"/>
      <c r="J458" s="240"/>
      <c r="K458" s="240"/>
      <c r="L458" s="219"/>
      <c r="M458" s="7">
        <v>1</v>
      </c>
      <c r="N458" s="519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8" t="s">
        <v>469</v>
      </c>
      <c r="M459" s="7">
        <v>1</v>
      </c>
      <c r="N459" s="519"/>
    </row>
    <row r="460" spans="1:14" ht="22.5" customHeight="1">
      <c r="A460" s="23"/>
      <c r="B460" s="562" t="s">
        <v>939</v>
      </c>
      <c r="C460" s="563"/>
      <c r="D460" s="564"/>
      <c r="E460" s="1864" t="s">
        <v>2041</v>
      </c>
      <c r="F460" s="1865"/>
      <c r="G460" s="1865"/>
      <c r="H460" s="1866"/>
      <c r="I460" s="565" t="s">
        <v>2042</v>
      </c>
      <c r="J460" s="566"/>
      <c r="K460" s="566"/>
      <c r="L460" s="567"/>
      <c r="M460" s="7">
        <v>1</v>
      </c>
      <c r="N460" s="519"/>
    </row>
    <row r="461" spans="1:14" ht="60" customHeight="1">
      <c r="A461" s="23"/>
      <c r="B461" s="568" t="s">
        <v>62</v>
      </c>
      <c r="C461" s="569" t="s">
        <v>470</v>
      </c>
      <c r="D461" s="570" t="s">
        <v>684</v>
      </c>
      <c r="E461" s="1404" t="str">
        <f>E20</f>
        <v>Уточнен план                Общо</v>
      </c>
      <c r="F461" s="1408" t="str">
        <f aca="true" t="shared" si="105" ref="F461:L461">F20</f>
        <v>държавни дейности</v>
      </c>
      <c r="G461" s="1409" t="str">
        <f t="shared" si="105"/>
        <v>местни дейности</v>
      </c>
      <c r="H461" s="1410" t="str">
        <f t="shared" si="105"/>
        <v>дофинансиране</v>
      </c>
      <c r="I461" s="571" t="str">
        <f t="shared" si="105"/>
        <v>държавни дейности -ОТЧЕТ</v>
      </c>
      <c r="J461" s="572" t="str">
        <f t="shared" si="105"/>
        <v>местни дейности - ОТЧЕТ</v>
      </c>
      <c r="K461" s="573" t="str">
        <f t="shared" si="105"/>
        <v>дофинансиране - ОТЧЕТ</v>
      </c>
      <c r="L461" s="574" t="str">
        <f t="shared" si="105"/>
        <v>ОТЧЕТ                                    ОБЩО</v>
      </c>
      <c r="M461" s="7">
        <v>1</v>
      </c>
      <c r="N461" s="519"/>
    </row>
    <row r="462" spans="1:14" ht="18.75">
      <c r="A462" s="23">
        <v>1</v>
      </c>
      <c r="B462" s="575"/>
      <c r="C462" s="576"/>
      <c r="D462" s="577" t="s">
        <v>702</v>
      </c>
      <c r="E462" s="1405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19"/>
    </row>
    <row r="463" spans="1:14" s="15" customFormat="1" ht="18.75" customHeight="1">
      <c r="A463" s="22">
        <v>5</v>
      </c>
      <c r="B463" s="578">
        <v>7000</v>
      </c>
      <c r="C463" s="1809" t="s">
        <v>775</v>
      </c>
      <c r="D463" s="1810"/>
      <c r="E463" s="579">
        <f aca="true" t="shared" si="107" ref="E463:L463">SUM(E464:E466)</f>
        <v>0</v>
      </c>
      <c r="F463" s="580">
        <f t="shared" si="107"/>
        <v>0</v>
      </c>
      <c r="G463" s="581">
        <f t="shared" si="107"/>
        <v>0</v>
      </c>
      <c r="H463" s="582">
        <f>SUM(H464:H466)</f>
        <v>0</v>
      </c>
      <c r="I463" s="580">
        <f t="shared" si="107"/>
        <v>0</v>
      </c>
      <c r="J463" s="581">
        <f t="shared" si="107"/>
        <v>0</v>
      </c>
      <c r="K463" s="582">
        <f t="shared" si="107"/>
        <v>0</v>
      </c>
      <c r="L463" s="579">
        <f t="shared" si="107"/>
        <v>0</v>
      </c>
      <c r="M463" s="7">
        <f aca="true" t="shared" si="108" ref="M463:M526">(IF($E463&lt;&gt;0,$M$2,IF($L463&lt;&gt;0,$M$2,"")))</f>
      </c>
      <c r="N463" s="519"/>
    </row>
    <row r="464" spans="1:14" ht="18.75" customHeight="1">
      <c r="A464" s="23">
        <v>10</v>
      </c>
      <c r="B464" s="583"/>
      <c r="C464" s="150">
        <v>7001</v>
      </c>
      <c r="D464" s="584" t="s">
        <v>691</v>
      </c>
      <c r="E464" s="1380">
        <f>F464+G464+H464</f>
        <v>0</v>
      </c>
      <c r="F464" s="152"/>
      <c r="G464" s="153"/>
      <c r="H464" s="585">
        <v>0</v>
      </c>
      <c r="I464" s="152"/>
      <c r="J464" s="153"/>
      <c r="K464" s="585">
        <v>0</v>
      </c>
      <c r="L464" s="1380">
        <f>I464+J464+K464</f>
        <v>0</v>
      </c>
      <c r="M464" s="7">
        <f t="shared" si="108"/>
      </c>
      <c r="N464" s="519"/>
    </row>
    <row r="465" spans="1:14" ht="18.75" customHeight="1">
      <c r="A465" s="24">
        <v>20</v>
      </c>
      <c r="B465" s="583"/>
      <c r="C465" s="156">
        <v>7003</v>
      </c>
      <c r="D465" s="184" t="s">
        <v>776</v>
      </c>
      <c r="E465" s="1381">
        <f>F465+G465+H465</f>
        <v>0</v>
      </c>
      <c r="F465" s="158"/>
      <c r="G465" s="159"/>
      <c r="H465" s="586">
        <v>0</v>
      </c>
      <c r="I465" s="158"/>
      <c r="J465" s="159"/>
      <c r="K465" s="586">
        <v>0</v>
      </c>
      <c r="L465" s="1381">
        <f>I465+J465+K465</f>
        <v>0</v>
      </c>
      <c r="M465" s="7">
        <f t="shared" si="108"/>
      </c>
      <c r="N465" s="519"/>
    </row>
    <row r="466" spans="1:14" ht="18.75" customHeight="1">
      <c r="A466" s="24">
        <v>25</v>
      </c>
      <c r="B466" s="583"/>
      <c r="C466" s="179">
        <v>7010</v>
      </c>
      <c r="D466" s="188" t="s">
        <v>777</v>
      </c>
      <c r="E466" s="1384">
        <f>F466+G466+H466</f>
        <v>0</v>
      </c>
      <c r="F466" s="173"/>
      <c r="G466" s="174"/>
      <c r="H466" s="587">
        <v>0</v>
      </c>
      <c r="I466" s="173"/>
      <c r="J466" s="174"/>
      <c r="K466" s="587">
        <v>0</v>
      </c>
      <c r="L466" s="1384">
        <f>I466+J466+K466</f>
        <v>0</v>
      </c>
      <c r="M466" s="7">
        <f t="shared" si="108"/>
      </c>
      <c r="N466" s="519"/>
    </row>
    <row r="467" spans="1:14" s="15" customFormat="1" ht="15.75">
      <c r="A467" s="22">
        <v>30</v>
      </c>
      <c r="B467" s="578">
        <v>7100</v>
      </c>
      <c r="C467" s="1804" t="s">
        <v>778</v>
      </c>
      <c r="D467" s="1804"/>
      <c r="E467" s="579">
        <f aca="true" t="shared" si="109" ref="E467:L467">+E468+E469</f>
        <v>0</v>
      </c>
      <c r="F467" s="588">
        <f t="shared" si="109"/>
        <v>0</v>
      </c>
      <c r="G467" s="581">
        <f t="shared" si="109"/>
        <v>0</v>
      </c>
      <c r="H467" s="582">
        <f>+H468+H469</f>
        <v>0</v>
      </c>
      <c r="I467" s="588">
        <f t="shared" si="109"/>
        <v>0</v>
      </c>
      <c r="J467" s="581">
        <f t="shared" si="109"/>
        <v>0</v>
      </c>
      <c r="K467" s="582">
        <f t="shared" si="109"/>
        <v>0</v>
      </c>
      <c r="L467" s="579">
        <f t="shared" si="109"/>
        <v>0</v>
      </c>
      <c r="M467" s="7">
        <f t="shared" si="108"/>
      </c>
      <c r="N467" s="519"/>
    </row>
    <row r="468" spans="1:14" ht="18.75" customHeight="1">
      <c r="A468" s="23">
        <v>35</v>
      </c>
      <c r="B468" s="583"/>
      <c r="C468" s="150">
        <v>7101</v>
      </c>
      <c r="D468" s="589" t="s">
        <v>779</v>
      </c>
      <c r="E468" s="1380">
        <f>F468+G468+H468</f>
        <v>0</v>
      </c>
      <c r="F468" s="152"/>
      <c r="G468" s="153"/>
      <c r="H468" s="585">
        <v>0</v>
      </c>
      <c r="I468" s="152"/>
      <c r="J468" s="153"/>
      <c r="K468" s="585">
        <v>0</v>
      </c>
      <c r="L468" s="1380">
        <f>I468+J468+K468</f>
        <v>0</v>
      </c>
      <c r="M468" s="7">
        <f t="shared" si="108"/>
      </c>
      <c r="N468" s="519"/>
    </row>
    <row r="469" spans="1:14" ht="18.75" customHeight="1">
      <c r="A469" s="23">
        <v>40</v>
      </c>
      <c r="B469" s="583"/>
      <c r="C469" s="179">
        <v>7102</v>
      </c>
      <c r="D469" s="188" t="s">
        <v>780</v>
      </c>
      <c r="E469" s="1384">
        <f>F469+G469+H469</f>
        <v>0</v>
      </c>
      <c r="F469" s="173"/>
      <c r="G469" s="174"/>
      <c r="H469" s="587">
        <v>0</v>
      </c>
      <c r="I469" s="173"/>
      <c r="J469" s="174"/>
      <c r="K469" s="587">
        <v>0</v>
      </c>
      <c r="L469" s="1384">
        <f>I469+J469+K469</f>
        <v>0</v>
      </c>
      <c r="M469" s="7">
        <f t="shared" si="108"/>
      </c>
      <c r="N469" s="519"/>
    </row>
    <row r="470" spans="1:14" s="15" customFormat="1" ht="15.75">
      <c r="A470" s="22">
        <v>45</v>
      </c>
      <c r="B470" s="578">
        <v>7200</v>
      </c>
      <c r="C470" s="1804" t="s">
        <v>2012</v>
      </c>
      <c r="D470" s="1804"/>
      <c r="E470" s="579">
        <f aca="true" t="shared" si="110" ref="E470:L470">+E471+E472</f>
        <v>0</v>
      </c>
      <c r="F470" s="588">
        <f t="shared" si="110"/>
        <v>0</v>
      </c>
      <c r="G470" s="581">
        <f t="shared" si="110"/>
        <v>0</v>
      </c>
      <c r="H470" s="582">
        <f>+H471+H472</f>
        <v>0</v>
      </c>
      <c r="I470" s="588">
        <f t="shared" si="110"/>
        <v>0</v>
      </c>
      <c r="J470" s="581">
        <f t="shared" si="110"/>
        <v>0</v>
      </c>
      <c r="K470" s="582">
        <f t="shared" si="110"/>
        <v>0</v>
      </c>
      <c r="L470" s="579">
        <f t="shared" si="110"/>
        <v>0</v>
      </c>
      <c r="M470" s="7">
        <f t="shared" si="108"/>
      </c>
      <c r="N470" s="519"/>
    </row>
    <row r="471" spans="1:14" ht="18.75" customHeight="1">
      <c r="A471" s="23">
        <v>50</v>
      </c>
      <c r="B471" s="583"/>
      <c r="C471" s="590">
        <v>7201</v>
      </c>
      <c r="D471" s="591" t="s">
        <v>2013</v>
      </c>
      <c r="E471" s="1394">
        <f>F471+G471+H471</f>
        <v>0</v>
      </c>
      <c r="F471" s="152"/>
      <c r="G471" s="592"/>
      <c r="H471" s="585">
        <v>0</v>
      </c>
      <c r="I471" s="152"/>
      <c r="J471" s="592"/>
      <c r="K471" s="585">
        <v>0</v>
      </c>
      <c r="L471" s="1394">
        <f>I471+J471+K471</f>
        <v>0</v>
      </c>
      <c r="M471" s="7">
        <f t="shared" si="108"/>
      </c>
      <c r="N471" s="519"/>
    </row>
    <row r="472" spans="1:14" ht="18.75" customHeight="1">
      <c r="A472" s="23">
        <v>55</v>
      </c>
      <c r="B472" s="583"/>
      <c r="C472" s="162">
        <v>7202</v>
      </c>
      <c r="D472" s="593" t="s">
        <v>2014</v>
      </c>
      <c r="E472" s="1393">
        <f>F472+G472+H472</f>
        <v>0</v>
      </c>
      <c r="F472" s="173"/>
      <c r="G472" s="165"/>
      <c r="H472" s="587">
        <v>0</v>
      </c>
      <c r="I472" s="173"/>
      <c r="J472" s="165"/>
      <c r="K472" s="587">
        <v>0</v>
      </c>
      <c r="L472" s="1393">
        <f>I472+J472+K472</f>
        <v>0</v>
      </c>
      <c r="M472" s="7">
        <f t="shared" si="108"/>
      </c>
      <c r="N472" s="519"/>
    </row>
    <row r="473" spans="1:14" s="15" customFormat="1" ht="18.75" customHeight="1">
      <c r="A473" s="22">
        <v>60</v>
      </c>
      <c r="B473" s="578">
        <v>7300</v>
      </c>
      <c r="C473" s="1809" t="s">
        <v>781</v>
      </c>
      <c r="D473" s="1810"/>
      <c r="E473" s="579">
        <f aca="true" t="shared" si="111" ref="E473:L473">SUM(E474:E479)</f>
        <v>0</v>
      </c>
      <c r="F473" s="588">
        <f t="shared" si="111"/>
        <v>0</v>
      </c>
      <c r="G473" s="594">
        <f t="shared" si="111"/>
        <v>0</v>
      </c>
      <c r="H473" s="582">
        <f>SUM(H474:H479)</f>
        <v>0</v>
      </c>
      <c r="I473" s="588">
        <f t="shared" si="111"/>
        <v>0</v>
      </c>
      <c r="J473" s="594">
        <f t="shared" si="111"/>
        <v>0</v>
      </c>
      <c r="K473" s="582">
        <f t="shared" si="111"/>
        <v>0</v>
      </c>
      <c r="L473" s="579">
        <f t="shared" si="111"/>
        <v>0</v>
      </c>
      <c r="M473" s="7">
        <f t="shared" si="108"/>
      </c>
      <c r="N473" s="519"/>
    </row>
    <row r="474" spans="1:14" ht="18.75" customHeight="1">
      <c r="A474" s="23">
        <v>65</v>
      </c>
      <c r="B474" s="149"/>
      <c r="C474" s="590">
        <v>7320</v>
      </c>
      <c r="D474" s="595" t="s">
        <v>782</v>
      </c>
      <c r="E474" s="1395">
        <f aca="true" t="shared" si="112" ref="E474:E479">F474+G474+H474</f>
        <v>0</v>
      </c>
      <c r="F474" s="596"/>
      <c r="G474" s="153"/>
      <c r="H474" s="585">
        <v>0</v>
      </c>
      <c r="I474" s="596"/>
      <c r="J474" s="153"/>
      <c r="K474" s="585">
        <v>0</v>
      </c>
      <c r="L474" s="1395">
        <f aca="true" t="shared" si="113" ref="L474:L479">I474+J474+K474</f>
        <v>0</v>
      </c>
      <c r="M474" s="7">
        <f t="shared" si="108"/>
      </c>
      <c r="N474" s="519"/>
    </row>
    <row r="475" spans="1:14" ht="31.5">
      <c r="A475" s="23">
        <v>85</v>
      </c>
      <c r="B475" s="149"/>
      <c r="C475" s="162">
        <v>7369</v>
      </c>
      <c r="D475" s="597" t="s">
        <v>783</v>
      </c>
      <c r="E475" s="1396">
        <f t="shared" si="112"/>
        <v>0</v>
      </c>
      <c r="F475" s="164"/>
      <c r="G475" s="451"/>
      <c r="H475" s="598">
        <v>0</v>
      </c>
      <c r="I475" s="164"/>
      <c r="J475" s="451"/>
      <c r="K475" s="598">
        <v>0</v>
      </c>
      <c r="L475" s="1396">
        <f t="shared" si="113"/>
        <v>0</v>
      </c>
      <c r="M475" s="7">
        <f t="shared" si="108"/>
      </c>
      <c r="N475" s="519"/>
    </row>
    <row r="476" spans="1:14" ht="31.5">
      <c r="A476" s="23">
        <v>90</v>
      </c>
      <c r="B476" s="149"/>
      <c r="C476" s="599">
        <v>7370</v>
      </c>
      <c r="D476" s="600" t="s">
        <v>784</v>
      </c>
      <c r="E476" s="1397">
        <f t="shared" si="112"/>
        <v>0</v>
      </c>
      <c r="F476" s="601"/>
      <c r="G476" s="602"/>
      <c r="H476" s="603">
        <v>0</v>
      </c>
      <c r="I476" s="601"/>
      <c r="J476" s="602"/>
      <c r="K476" s="603">
        <v>0</v>
      </c>
      <c r="L476" s="1397">
        <f t="shared" si="113"/>
        <v>0</v>
      </c>
      <c r="M476" s="7">
        <f t="shared" si="108"/>
      </c>
      <c r="N476" s="519"/>
    </row>
    <row r="477" spans="1:14" ht="18.75" customHeight="1">
      <c r="A477" s="23">
        <v>95</v>
      </c>
      <c r="B477" s="149"/>
      <c r="C477" s="590">
        <v>7391</v>
      </c>
      <c r="D477" s="604" t="s">
        <v>785</v>
      </c>
      <c r="E477" s="1394">
        <f t="shared" si="112"/>
        <v>0</v>
      </c>
      <c r="F477" s="596"/>
      <c r="G477" s="456"/>
      <c r="H477" s="586">
        <v>0</v>
      </c>
      <c r="I477" s="596"/>
      <c r="J477" s="456"/>
      <c r="K477" s="586">
        <v>0</v>
      </c>
      <c r="L477" s="1394">
        <f t="shared" si="113"/>
        <v>0</v>
      </c>
      <c r="M477" s="7">
        <f t="shared" si="108"/>
      </c>
      <c r="N477" s="519"/>
    </row>
    <row r="478" spans="1:14" ht="18.75" customHeight="1">
      <c r="A478" s="23">
        <v>100</v>
      </c>
      <c r="B478" s="149"/>
      <c r="C478" s="156">
        <v>7392</v>
      </c>
      <c r="D478" s="605" t="s">
        <v>786</v>
      </c>
      <c r="E478" s="1381">
        <f t="shared" si="112"/>
        <v>0</v>
      </c>
      <c r="F478" s="158"/>
      <c r="G478" s="159"/>
      <c r="H478" s="586">
        <v>0</v>
      </c>
      <c r="I478" s="158"/>
      <c r="J478" s="159"/>
      <c r="K478" s="586">
        <v>0</v>
      </c>
      <c r="L478" s="1381">
        <f t="shared" si="113"/>
        <v>0</v>
      </c>
      <c r="M478" s="7">
        <f t="shared" si="108"/>
      </c>
      <c r="N478" s="519"/>
    </row>
    <row r="479" spans="1:14" ht="18.75" customHeight="1">
      <c r="A479" s="23">
        <v>105</v>
      </c>
      <c r="B479" s="149"/>
      <c r="C479" s="162">
        <v>7393</v>
      </c>
      <c r="D479" s="182" t="s">
        <v>787</v>
      </c>
      <c r="E479" s="1393">
        <f t="shared" si="112"/>
        <v>0</v>
      </c>
      <c r="F479" s="164"/>
      <c r="G479" s="174"/>
      <c r="H479" s="587">
        <v>0</v>
      </c>
      <c r="I479" s="164"/>
      <c r="J479" s="174"/>
      <c r="K479" s="587">
        <v>0</v>
      </c>
      <c r="L479" s="1393">
        <f t="shared" si="113"/>
        <v>0</v>
      </c>
      <c r="M479" s="7">
        <f t="shared" si="108"/>
      </c>
      <c r="N479" s="519"/>
    </row>
    <row r="480" spans="1:46" s="46" customFormat="1" ht="18.75" customHeight="1">
      <c r="A480" s="26">
        <v>110</v>
      </c>
      <c r="B480" s="578">
        <v>7900</v>
      </c>
      <c r="C480" s="1805" t="s">
        <v>788</v>
      </c>
      <c r="D480" s="1806"/>
      <c r="E480" s="606">
        <f aca="true" t="shared" si="114" ref="E480:L480">+E481+E482</f>
        <v>0</v>
      </c>
      <c r="F480" s="607">
        <f t="shared" si="114"/>
        <v>0</v>
      </c>
      <c r="G480" s="608">
        <f t="shared" si="114"/>
        <v>0</v>
      </c>
      <c r="H480" s="582">
        <f>+H481+H482</f>
        <v>0</v>
      </c>
      <c r="I480" s="607">
        <f t="shared" si="114"/>
        <v>0</v>
      </c>
      <c r="J480" s="608">
        <f t="shared" si="114"/>
        <v>0</v>
      </c>
      <c r="K480" s="582">
        <f t="shared" si="114"/>
        <v>0</v>
      </c>
      <c r="L480" s="606">
        <f t="shared" si="114"/>
        <v>0</v>
      </c>
      <c r="M480" s="7">
        <f t="shared" si="108"/>
      </c>
      <c r="N480" s="519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09">
        <v>7901</v>
      </c>
      <c r="D481" s="610" t="s">
        <v>789</v>
      </c>
      <c r="E481" s="1394">
        <f>F481+G481+H481</f>
        <v>0</v>
      </c>
      <c r="F481" s="1629">
        <v>0</v>
      </c>
      <c r="G481" s="1629">
        <v>0</v>
      </c>
      <c r="H481" s="585">
        <v>0</v>
      </c>
      <c r="I481" s="1629">
        <v>0</v>
      </c>
      <c r="J481" s="1629">
        <v>0</v>
      </c>
      <c r="K481" s="585">
        <v>0</v>
      </c>
      <c r="L481" s="1394">
        <f>I481+J481+K481</f>
        <v>0</v>
      </c>
      <c r="M481" s="7">
        <f t="shared" si="108"/>
      </c>
      <c r="N481" s="519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1">
        <v>7902</v>
      </c>
      <c r="D482" s="612" t="s">
        <v>790</v>
      </c>
      <c r="E482" s="1393">
        <f>F482+G482+H482</f>
        <v>0</v>
      </c>
      <c r="F482" s="1629">
        <v>0</v>
      </c>
      <c r="G482" s="1629">
        <v>0</v>
      </c>
      <c r="H482" s="587">
        <v>0</v>
      </c>
      <c r="I482" s="1629">
        <v>0</v>
      </c>
      <c r="J482" s="1629">
        <v>0</v>
      </c>
      <c r="K482" s="587">
        <v>0</v>
      </c>
      <c r="L482" s="1393">
        <f>I482+J482+K482</f>
        <v>0</v>
      </c>
      <c r="M482" s="7">
        <f t="shared" si="108"/>
      </c>
      <c r="N482" s="519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8">
        <v>8000</v>
      </c>
      <c r="C483" s="1807" t="s">
        <v>940</v>
      </c>
      <c r="D483" s="1807"/>
      <c r="E483" s="579">
        <f aca="true" t="shared" si="115" ref="E483:L483">SUM(E484:E498)</f>
        <v>0</v>
      </c>
      <c r="F483" s="588">
        <f t="shared" si="115"/>
        <v>0</v>
      </c>
      <c r="G483" s="581">
        <f t="shared" si="115"/>
        <v>0</v>
      </c>
      <c r="H483" s="582">
        <f>SUM(H484:H498)</f>
        <v>0</v>
      </c>
      <c r="I483" s="588">
        <f t="shared" si="115"/>
        <v>0</v>
      </c>
      <c r="J483" s="581">
        <f t="shared" si="115"/>
        <v>0</v>
      </c>
      <c r="K483" s="582">
        <f t="shared" si="115"/>
        <v>0</v>
      </c>
      <c r="L483" s="579">
        <f t="shared" si="115"/>
        <v>0</v>
      </c>
      <c r="M483" s="7">
        <f t="shared" si="108"/>
      </c>
      <c r="N483" s="519"/>
    </row>
    <row r="484" spans="1:14" ht="18.75" customHeight="1">
      <c r="A484" s="23">
        <v>130</v>
      </c>
      <c r="B484" s="171"/>
      <c r="C484" s="590">
        <v>8011</v>
      </c>
      <c r="D484" s="613" t="s">
        <v>791</v>
      </c>
      <c r="E484" s="1394">
        <f aca="true" t="shared" si="116" ref="E484:E498">F484+G484+H484</f>
        <v>0</v>
      </c>
      <c r="F484" s="596"/>
      <c r="G484" s="592"/>
      <c r="H484" s="585">
        <v>0</v>
      </c>
      <c r="I484" s="596"/>
      <c r="J484" s="592"/>
      <c r="K484" s="585">
        <v>0</v>
      </c>
      <c r="L484" s="1394">
        <f aca="true" t="shared" si="117" ref="L484:L498">I484+J484+K484</f>
        <v>0</v>
      </c>
      <c r="M484" s="7">
        <f t="shared" si="108"/>
      </c>
      <c r="N484" s="519"/>
    </row>
    <row r="485" spans="1:14" ht="18.75" customHeight="1">
      <c r="A485" s="23">
        <v>135</v>
      </c>
      <c r="B485" s="171"/>
      <c r="C485" s="156">
        <v>8012</v>
      </c>
      <c r="D485" s="157" t="s">
        <v>792</v>
      </c>
      <c r="E485" s="1381">
        <f t="shared" si="116"/>
        <v>0</v>
      </c>
      <c r="F485" s="158"/>
      <c r="G485" s="159"/>
      <c r="H485" s="586">
        <v>0</v>
      </c>
      <c r="I485" s="158"/>
      <c r="J485" s="159"/>
      <c r="K485" s="586">
        <v>0</v>
      </c>
      <c r="L485" s="1381">
        <f t="shared" si="117"/>
        <v>0</v>
      </c>
      <c r="M485" s="7">
        <f t="shared" si="108"/>
      </c>
      <c r="N485" s="519"/>
    </row>
    <row r="486" spans="1:14" ht="18.75" customHeight="1">
      <c r="A486" s="23">
        <v>140</v>
      </c>
      <c r="B486" s="171"/>
      <c r="C486" s="156">
        <v>8017</v>
      </c>
      <c r="D486" s="157" t="s">
        <v>793</v>
      </c>
      <c r="E486" s="1381">
        <f t="shared" si="116"/>
        <v>0</v>
      </c>
      <c r="F486" s="158"/>
      <c r="G486" s="159"/>
      <c r="H486" s="586">
        <v>0</v>
      </c>
      <c r="I486" s="158"/>
      <c r="J486" s="159"/>
      <c r="K486" s="586">
        <v>0</v>
      </c>
      <c r="L486" s="1381">
        <f t="shared" si="117"/>
        <v>0</v>
      </c>
      <c r="M486" s="7">
        <f t="shared" si="108"/>
      </c>
      <c r="N486" s="519"/>
    </row>
    <row r="487" spans="1:14" ht="18.75" customHeight="1">
      <c r="A487" s="23">
        <v>145</v>
      </c>
      <c r="B487" s="171"/>
      <c r="C487" s="162">
        <v>8018</v>
      </c>
      <c r="D487" s="182" t="s">
        <v>794</v>
      </c>
      <c r="E487" s="1393">
        <f t="shared" si="116"/>
        <v>0</v>
      </c>
      <c r="F487" s="164"/>
      <c r="G487" s="451"/>
      <c r="H487" s="598">
        <v>0</v>
      </c>
      <c r="I487" s="164"/>
      <c r="J487" s="451"/>
      <c r="K487" s="598">
        <v>0</v>
      </c>
      <c r="L487" s="1393">
        <f t="shared" si="117"/>
        <v>0</v>
      </c>
      <c r="M487" s="7">
        <f t="shared" si="108"/>
      </c>
      <c r="N487" s="519"/>
    </row>
    <row r="488" spans="1:14" ht="18.75" customHeight="1">
      <c r="A488" s="23">
        <v>150</v>
      </c>
      <c r="B488" s="171"/>
      <c r="C488" s="453">
        <v>8031</v>
      </c>
      <c r="D488" s="454" t="s">
        <v>795</v>
      </c>
      <c r="E488" s="1383">
        <f t="shared" si="116"/>
        <v>0</v>
      </c>
      <c r="F488" s="455"/>
      <c r="G488" s="456"/>
      <c r="H488" s="586">
        <v>0</v>
      </c>
      <c r="I488" s="455"/>
      <c r="J488" s="456"/>
      <c r="K488" s="586">
        <v>0</v>
      </c>
      <c r="L488" s="1383">
        <f t="shared" si="117"/>
        <v>0</v>
      </c>
      <c r="M488" s="7">
        <f t="shared" si="108"/>
      </c>
      <c r="N488" s="519"/>
    </row>
    <row r="489" spans="1:14" ht="18.75" customHeight="1">
      <c r="A489" s="23">
        <v>155</v>
      </c>
      <c r="B489" s="171"/>
      <c r="C489" s="156">
        <v>8032</v>
      </c>
      <c r="D489" s="157" t="s">
        <v>796</v>
      </c>
      <c r="E489" s="1381">
        <f t="shared" si="116"/>
        <v>0</v>
      </c>
      <c r="F489" s="158"/>
      <c r="G489" s="159"/>
      <c r="H489" s="586">
        <v>0</v>
      </c>
      <c r="I489" s="158"/>
      <c r="J489" s="159"/>
      <c r="K489" s="586">
        <v>0</v>
      </c>
      <c r="L489" s="1381">
        <f t="shared" si="117"/>
        <v>0</v>
      </c>
      <c r="M489" s="7">
        <f t="shared" si="108"/>
      </c>
      <c r="N489" s="519"/>
    </row>
    <row r="490" spans="1:14" ht="18.75" customHeight="1">
      <c r="A490" s="23">
        <v>175</v>
      </c>
      <c r="B490" s="171"/>
      <c r="C490" s="156">
        <v>8037</v>
      </c>
      <c r="D490" s="157" t="s">
        <v>797</v>
      </c>
      <c r="E490" s="1381">
        <f t="shared" si="116"/>
        <v>0</v>
      </c>
      <c r="F490" s="158"/>
      <c r="G490" s="159"/>
      <c r="H490" s="586">
        <v>0</v>
      </c>
      <c r="I490" s="158"/>
      <c r="J490" s="159"/>
      <c r="K490" s="586">
        <v>0</v>
      </c>
      <c r="L490" s="1381">
        <f t="shared" si="117"/>
        <v>0</v>
      </c>
      <c r="M490" s="7">
        <f t="shared" si="108"/>
      </c>
      <c r="N490" s="519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2">
        <f t="shared" si="116"/>
        <v>0</v>
      </c>
      <c r="F491" s="450"/>
      <c r="G491" s="451"/>
      <c r="H491" s="598">
        <v>0</v>
      </c>
      <c r="I491" s="450"/>
      <c r="J491" s="451"/>
      <c r="K491" s="598">
        <v>0</v>
      </c>
      <c r="L491" s="1382">
        <f t="shared" si="117"/>
        <v>0</v>
      </c>
      <c r="M491" s="7">
        <f t="shared" si="108"/>
      </c>
      <c r="N491" s="519"/>
    </row>
    <row r="492" spans="1:14" ht="18.75" customHeight="1">
      <c r="A492" s="23">
        <v>185</v>
      </c>
      <c r="B492" s="171"/>
      <c r="C492" s="453">
        <v>8051</v>
      </c>
      <c r="D492" s="468" t="s">
        <v>941</v>
      </c>
      <c r="E492" s="1383">
        <f t="shared" si="116"/>
        <v>0</v>
      </c>
      <c r="F492" s="455"/>
      <c r="G492" s="456"/>
      <c r="H492" s="586">
        <v>0</v>
      </c>
      <c r="I492" s="455"/>
      <c r="J492" s="456"/>
      <c r="K492" s="586">
        <v>0</v>
      </c>
      <c r="L492" s="1383">
        <f t="shared" si="117"/>
        <v>0</v>
      </c>
      <c r="M492" s="7">
        <f t="shared" si="108"/>
      </c>
      <c r="N492" s="519"/>
    </row>
    <row r="493" spans="1:14" ht="18.75" customHeight="1">
      <c r="A493" s="23">
        <v>190</v>
      </c>
      <c r="B493" s="171"/>
      <c r="C493" s="156">
        <v>8052</v>
      </c>
      <c r="D493" s="197" t="s">
        <v>942</v>
      </c>
      <c r="E493" s="1381">
        <f t="shared" si="116"/>
        <v>0</v>
      </c>
      <c r="F493" s="158"/>
      <c r="G493" s="159"/>
      <c r="H493" s="586">
        <v>0</v>
      </c>
      <c r="I493" s="158"/>
      <c r="J493" s="159"/>
      <c r="K493" s="586">
        <v>0</v>
      </c>
      <c r="L493" s="1381">
        <f t="shared" si="117"/>
        <v>0</v>
      </c>
      <c r="M493" s="7">
        <f t="shared" si="108"/>
      </c>
      <c r="N493" s="519"/>
    </row>
    <row r="494" spans="1:14" ht="18.75" customHeight="1">
      <c r="A494" s="23">
        <v>195</v>
      </c>
      <c r="B494" s="171"/>
      <c r="C494" s="156">
        <v>8057</v>
      </c>
      <c r="D494" s="197" t="s">
        <v>943</v>
      </c>
      <c r="E494" s="1381">
        <f t="shared" si="116"/>
        <v>0</v>
      </c>
      <c r="F494" s="158"/>
      <c r="G494" s="159"/>
      <c r="H494" s="586">
        <v>0</v>
      </c>
      <c r="I494" s="158"/>
      <c r="J494" s="159"/>
      <c r="K494" s="586">
        <v>0</v>
      </c>
      <c r="L494" s="1381">
        <f t="shared" si="117"/>
        <v>0</v>
      </c>
      <c r="M494" s="7">
        <f t="shared" si="108"/>
      </c>
      <c r="N494" s="519"/>
    </row>
    <row r="495" spans="1:14" ht="18.75" customHeight="1">
      <c r="A495" s="23">
        <v>200</v>
      </c>
      <c r="B495" s="171"/>
      <c r="C495" s="448">
        <v>8058</v>
      </c>
      <c r="D495" s="469" t="s">
        <v>944</v>
      </c>
      <c r="E495" s="1382">
        <f t="shared" si="116"/>
        <v>0</v>
      </c>
      <c r="F495" s="450"/>
      <c r="G495" s="451"/>
      <c r="H495" s="598">
        <v>0</v>
      </c>
      <c r="I495" s="450"/>
      <c r="J495" s="451"/>
      <c r="K495" s="598">
        <v>0</v>
      </c>
      <c r="L495" s="1382">
        <f t="shared" si="117"/>
        <v>0</v>
      </c>
      <c r="M495" s="7">
        <f t="shared" si="108"/>
      </c>
      <c r="N495" s="519"/>
    </row>
    <row r="496" spans="1:14" ht="18.75" customHeight="1">
      <c r="A496" s="23">
        <v>205</v>
      </c>
      <c r="B496" s="171"/>
      <c r="C496" s="599">
        <v>8080</v>
      </c>
      <c r="D496" s="614" t="s">
        <v>123</v>
      </c>
      <c r="E496" s="1398">
        <f t="shared" si="116"/>
        <v>0</v>
      </c>
      <c r="F496" s="1633">
        <v>0</v>
      </c>
      <c r="G496" s="1633">
        <v>0</v>
      </c>
      <c r="H496" s="603">
        <v>0</v>
      </c>
      <c r="I496" s="1633">
        <v>0</v>
      </c>
      <c r="J496" s="1633">
        <v>0</v>
      </c>
      <c r="K496" s="603">
        <v>0</v>
      </c>
      <c r="L496" s="1398">
        <f t="shared" si="117"/>
        <v>0</v>
      </c>
      <c r="M496" s="7">
        <f t="shared" si="108"/>
      </c>
      <c r="N496" s="519"/>
    </row>
    <row r="497" spans="1:14" ht="18.75" customHeight="1">
      <c r="A497" s="23">
        <v>210</v>
      </c>
      <c r="B497" s="171"/>
      <c r="C497" s="590">
        <v>8097</v>
      </c>
      <c r="D497" s="604" t="s">
        <v>294</v>
      </c>
      <c r="E497" s="1394">
        <f t="shared" si="116"/>
        <v>0</v>
      </c>
      <c r="F497" s="1633">
        <v>0</v>
      </c>
      <c r="G497" s="1633">
        <v>0</v>
      </c>
      <c r="H497" s="586">
        <v>0</v>
      </c>
      <c r="I497" s="1633">
        <v>0</v>
      </c>
      <c r="J497" s="1633">
        <v>0</v>
      </c>
      <c r="K497" s="586">
        <v>0</v>
      </c>
      <c r="L497" s="1394">
        <f t="shared" si="117"/>
        <v>0</v>
      </c>
      <c r="M497" s="7">
        <f t="shared" si="108"/>
      </c>
      <c r="N497" s="519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4">
        <f t="shared" si="116"/>
        <v>0</v>
      </c>
      <c r="F498" s="1633">
        <v>0</v>
      </c>
      <c r="G498" s="1633">
        <v>0</v>
      </c>
      <c r="H498" s="587">
        <v>0</v>
      </c>
      <c r="I498" s="1633">
        <v>0</v>
      </c>
      <c r="J498" s="1633">
        <v>0</v>
      </c>
      <c r="K498" s="587">
        <v>0</v>
      </c>
      <c r="L498" s="1384">
        <f t="shared" si="117"/>
        <v>0</v>
      </c>
      <c r="M498" s="7">
        <f t="shared" si="108"/>
      </c>
      <c r="N498" s="519"/>
    </row>
    <row r="499" spans="1:14" s="15" customFormat="1" ht="18.75" customHeight="1">
      <c r="A499" s="22">
        <v>220</v>
      </c>
      <c r="B499" s="578">
        <v>8100</v>
      </c>
      <c r="C499" s="1802" t="s">
        <v>945</v>
      </c>
      <c r="D499" s="1808"/>
      <c r="E499" s="579">
        <f aca="true" t="shared" si="118" ref="E499:L499">SUM(E500:E503)</f>
        <v>0</v>
      </c>
      <c r="F499" s="588">
        <f t="shared" si="118"/>
        <v>0</v>
      </c>
      <c r="G499" s="581">
        <f t="shared" si="118"/>
        <v>0</v>
      </c>
      <c r="H499" s="582">
        <f>SUM(H500:H503)</f>
        <v>0</v>
      </c>
      <c r="I499" s="588">
        <f t="shared" si="118"/>
        <v>0</v>
      </c>
      <c r="J499" s="581">
        <f t="shared" si="118"/>
        <v>0</v>
      </c>
      <c r="K499" s="582">
        <f t="shared" si="118"/>
        <v>0</v>
      </c>
      <c r="L499" s="579">
        <f t="shared" si="118"/>
        <v>0</v>
      </c>
      <c r="M499" s="7">
        <f t="shared" si="108"/>
      </c>
      <c r="N499" s="519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0">
        <f>F500+G500+H500</f>
        <v>0</v>
      </c>
      <c r="F500" s="1629">
        <v>0</v>
      </c>
      <c r="G500" s="1629">
        <v>0</v>
      </c>
      <c r="H500" s="585">
        <v>0</v>
      </c>
      <c r="I500" s="1629">
        <v>0</v>
      </c>
      <c r="J500" s="1629">
        <v>0</v>
      </c>
      <c r="K500" s="585">
        <v>0</v>
      </c>
      <c r="L500" s="1380">
        <f>I500+J500+K500</f>
        <v>0</v>
      </c>
      <c r="M500" s="7">
        <f t="shared" si="108"/>
      </c>
      <c r="N500" s="519"/>
    </row>
    <row r="501" spans="1:14" ht="18.75" customHeight="1">
      <c r="A501" s="23">
        <v>230</v>
      </c>
      <c r="B501" s="149"/>
      <c r="C501" s="448">
        <v>8112</v>
      </c>
      <c r="D501" s="615" t="s">
        <v>297</v>
      </c>
      <c r="E501" s="1382">
        <f>F501+G501+H501</f>
        <v>0</v>
      </c>
      <c r="F501" s="1629">
        <v>0</v>
      </c>
      <c r="G501" s="1629">
        <v>0</v>
      </c>
      <c r="H501" s="598">
        <v>0</v>
      </c>
      <c r="I501" s="1629">
        <v>0</v>
      </c>
      <c r="J501" s="1629">
        <v>0</v>
      </c>
      <c r="K501" s="598">
        <v>0</v>
      </c>
      <c r="L501" s="1382">
        <f>I501+J501+K501</f>
        <v>0</v>
      </c>
      <c r="M501" s="7">
        <f t="shared" si="108"/>
      </c>
      <c r="N501" s="519"/>
    </row>
    <row r="502" spans="1:14" ht="31.5">
      <c r="A502" s="23">
        <v>235</v>
      </c>
      <c r="B502" s="181"/>
      <c r="C502" s="453">
        <v>8121</v>
      </c>
      <c r="D502" s="616" t="s">
        <v>298</v>
      </c>
      <c r="E502" s="1383">
        <f>F502+G502+H502</f>
        <v>0</v>
      </c>
      <c r="F502" s="1629">
        <v>0</v>
      </c>
      <c r="G502" s="1629">
        <v>0</v>
      </c>
      <c r="H502" s="586">
        <v>0</v>
      </c>
      <c r="I502" s="1629">
        <v>0</v>
      </c>
      <c r="J502" s="1629">
        <v>0</v>
      </c>
      <c r="K502" s="586">
        <v>0</v>
      </c>
      <c r="L502" s="1383">
        <f>I502+J502+K502</f>
        <v>0</v>
      </c>
      <c r="M502" s="7">
        <f t="shared" si="108"/>
      </c>
      <c r="N502" s="519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4">
        <f>F503+G503+H503</f>
        <v>0</v>
      </c>
      <c r="F503" s="1633">
        <v>0</v>
      </c>
      <c r="G503" s="1633">
        <v>0</v>
      </c>
      <c r="H503" s="586">
        <v>0</v>
      </c>
      <c r="I503" s="1633">
        <v>0</v>
      </c>
      <c r="J503" s="1633">
        <v>0</v>
      </c>
      <c r="K503" s="586">
        <v>0</v>
      </c>
      <c r="L503" s="1384">
        <f>I503+J503+K503</f>
        <v>0</v>
      </c>
      <c r="M503" s="7">
        <f t="shared" si="108"/>
      </c>
      <c r="N503" s="519"/>
    </row>
    <row r="504" spans="1:14" s="15" customFormat="1" ht="18.75" customHeight="1">
      <c r="A504" s="22">
        <v>245</v>
      </c>
      <c r="B504" s="578">
        <v>8200</v>
      </c>
      <c r="C504" s="1802" t="s">
        <v>24</v>
      </c>
      <c r="D504" s="1808"/>
      <c r="E504" s="1630">
        <f>F504+G504+H504</f>
        <v>0</v>
      </c>
      <c r="F504" s="1634">
        <v>0</v>
      </c>
      <c r="G504" s="1635">
        <v>0</v>
      </c>
      <c r="H504" s="1632">
        <v>0</v>
      </c>
      <c r="I504" s="1634">
        <v>0</v>
      </c>
      <c r="J504" s="1635">
        <v>0</v>
      </c>
      <c r="K504" s="1631">
        <v>0</v>
      </c>
      <c r="L504" s="606">
        <f>I504+J504+K504</f>
        <v>0</v>
      </c>
      <c r="M504" s="7">
        <f t="shared" si="108"/>
      </c>
      <c r="N504" s="519"/>
    </row>
    <row r="505" spans="1:14" s="15" customFormat="1" ht="18.75" customHeight="1">
      <c r="A505" s="22">
        <v>255</v>
      </c>
      <c r="B505" s="578">
        <v>8300</v>
      </c>
      <c r="C505" s="1811" t="s">
        <v>946</v>
      </c>
      <c r="D505" s="1811"/>
      <c r="E505" s="579">
        <f aca="true" t="shared" si="119" ref="E505:L505">SUM(E506:E513)</f>
        <v>0</v>
      </c>
      <c r="F505" s="627">
        <f t="shared" si="119"/>
        <v>0</v>
      </c>
      <c r="G505" s="628">
        <f t="shared" si="119"/>
        <v>0</v>
      </c>
      <c r="H505" s="582">
        <f>SUM(H506:H513)</f>
        <v>0</v>
      </c>
      <c r="I505" s="627">
        <f t="shared" si="119"/>
        <v>0</v>
      </c>
      <c r="J505" s="628">
        <f t="shared" si="119"/>
        <v>0</v>
      </c>
      <c r="K505" s="582">
        <f t="shared" si="119"/>
        <v>0</v>
      </c>
      <c r="L505" s="579">
        <f t="shared" si="119"/>
        <v>0</v>
      </c>
      <c r="M505" s="7">
        <f t="shared" si="108"/>
      </c>
      <c r="N505" s="519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0">
        <f aca="true" t="shared" si="120" ref="E506:E513">F506+G506+H506</f>
        <v>0</v>
      </c>
      <c r="F506" s="152"/>
      <c r="G506" s="153"/>
      <c r="H506" s="585">
        <v>0</v>
      </c>
      <c r="I506" s="152"/>
      <c r="J506" s="153"/>
      <c r="K506" s="585">
        <v>0</v>
      </c>
      <c r="L506" s="1380">
        <f aca="true" t="shared" si="121" ref="L506:L569">I506+J506+K506</f>
        <v>0</v>
      </c>
      <c r="M506" s="7">
        <f t="shared" si="108"/>
      </c>
      <c r="N506" s="519"/>
    </row>
    <row r="507" spans="1:14" ht="18.75" customHeight="1">
      <c r="A507" s="24">
        <v>261</v>
      </c>
      <c r="B507" s="149"/>
      <c r="C507" s="162">
        <v>8312</v>
      </c>
      <c r="D507" s="619" t="s">
        <v>26</v>
      </c>
      <c r="E507" s="1393">
        <f t="shared" si="120"/>
        <v>0</v>
      </c>
      <c r="F507" s="164"/>
      <c r="G507" s="165"/>
      <c r="H507" s="598">
        <v>0</v>
      </c>
      <c r="I507" s="164"/>
      <c r="J507" s="165"/>
      <c r="K507" s="598">
        <v>0</v>
      </c>
      <c r="L507" s="1393">
        <f t="shared" si="121"/>
        <v>0</v>
      </c>
      <c r="M507" s="7">
        <f t="shared" si="108"/>
      </c>
      <c r="N507" s="519"/>
    </row>
    <row r="508" spans="1:14" ht="18.75" customHeight="1">
      <c r="A508" s="24">
        <v>262</v>
      </c>
      <c r="B508" s="149"/>
      <c r="C508" s="453">
        <v>8321</v>
      </c>
      <c r="D508" s="616" t="s">
        <v>27</v>
      </c>
      <c r="E508" s="1383">
        <f t="shared" si="120"/>
        <v>0</v>
      </c>
      <c r="F508" s="455"/>
      <c r="G508" s="456"/>
      <c r="H508" s="586">
        <v>0</v>
      </c>
      <c r="I508" s="455"/>
      <c r="J508" s="456"/>
      <c r="K508" s="586">
        <v>0</v>
      </c>
      <c r="L508" s="1383">
        <f t="shared" si="121"/>
        <v>0</v>
      </c>
      <c r="M508" s="7">
        <f t="shared" si="108"/>
      </c>
      <c r="N508" s="519"/>
    </row>
    <row r="509" spans="1:14" ht="18.75" customHeight="1">
      <c r="A509" s="24">
        <v>263</v>
      </c>
      <c r="B509" s="149"/>
      <c r="C509" s="448">
        <v>8322</v>
      </c>
      <c r="D509" s="615" t="s">
        <v>28</v>
      </c>
      <c r="E509" s="1382">
        <f t="shared" si="120"/>
        <v>0</v>
      </c>
      <c r="F509" s="450"/>
      <c r="G509" s="451"/>
      <c r="H509" s="598">
        <v>0</v>
      </c>
      <c r="I509" s="450"/>
      <c r="J509" s="451"/>
      <c r="K509" s="598">
        <v>0</v>
      </c>
      <c r="L509" s="1382">
        <f t="shared" si="121"/>
        <v>0</v>
      </c>
      <c r="M509" s="7">
        <f t="shared" si="108"/>
      </c>
      <c r="N509" s="519"/>
    </row>
    <row r="510" spans="1:14" ht="18.75" customHeight="1">
      <c r="A510" s="24">
        <v>264</v>
      </c>
      <c r="B510" s="181"/>
      <c r="C510" s="453">
        <v>8371</v>
      </c>
      <c r="D510" s="616" t="s">
        <v>29</v>
      </c>
      <c r="E510" s="1383">
        <f t="shared" si="120"/>
        <v>0</v>
      </c>
      <c r="F510" s="455"/>
      <c r="G510" s="456"/>
      <c r="H510" s="586">
        <v>0</v>
      </c>
      <c r="I510" s="455"/>
      <c r="J510" s="456"/>
      <c r="K510" s="586">
        <v>0</v>
      </c>
      <c r="L510" s="1383">
        <f t="shared" si="121"/>
        <v>0</v>
      </c>
      <c r="M510" s="7">
        <f t="shared" si="108"/>
      </c>
      <c r="N510" s="519"/>
    </row>
    <row r="511" spans="1:14" ht="18.75" customHeight="1">
      <c r="A511" s="24">
        <v>265</v>
      </c>
      <c r="B511" s="149"/>
      <c r="C511" s="448">
        <v>8372</v>
      </c>
      <c r="D511" s="615" t="s">
        <v>30</v>
      </c>
      <c r="E511" s="1382">
        <f t="shared" si="120"/>
        <v>0</v>
      </c>
      <c r="F511" s="450"/>
      <c r="G511" s="451"/>
      <c r="H511" s="598">
        <v>0</v>
      </c>
      <c r="I511" s="450"/>
      <c r="J511" s="451"/>
      <c r="K511" s="598">
        <v>0</v>
      </c>
      <c r="L511" s="1382">
        <f t="shared" si="121"/>
        <v>0</v>
      </c>
      <c r="M511" s="7">
        <f t="shared" si="108"/>
      </c>
      <c r="N511" s="519"/>
    </row>
    <row r="512" spans="1:14" ht="18.75" customHeight="1">
      <c r="A512" s="24">
        <v>266</v>
      </c>
      <c r="B512" s="149"/>
      <c r="C512" s="453">
        <v>8381</v>
      </c>
      <c r="D512" s="616" t="s">
        <v>31</v>
      </c>
      <c r="E512" s="1383">
        <f t="shared" si="120"/>
        <v>0</v>
      </c>
      <c r="F512" s="455"/>
      <c r="G512" s="456"/>
      <c r="H512" s="586">
        <v>0</v>
      </c>
      <c r="I512" s="455"/>
      <c r="J512" s="456"/>
      <c r="K512" s="586">
        <v>0</v>
      </c>
      <c r="L512" s="1383">
        <f t="shared" si="121"/>
        <v>0</v>
      </c>
      <c r="M512" s="7">
        <f t="shared" si="108"/>
      </c>
      <c r="N512" s="519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4">
        <f t="shared" si="120"/>
        <v>0</v>
      </c>
      <c r="F513" s="173"/>
      <c r="G513" s="174"/>
      <c r="H513" s="586">
        <v>0</v>
      </c>
      <c r="I513" s="173"/>
      <c r="J513" s="174"/>
      <c r="K513" s="586">
        <v>0</v>
      </c>
      <c r="L513" s="1384">
        <f t="shared" si="121"/>
        <v>0</v>
      </c>
      <c r="M513" s="7">
        <f t="shared" si="108"/>
      </c>
      <c r="N513" s="519"/>
    </row>
    <row r="514" spans="1:14" s="15" customFormat="1" ht="15.75">
      <c r="A514" s="22">
        <v>295</v>
      </c>
      <c r="B514" s="578">
        <v>8500</v>
      </c>
      <c r="C514" s="1807" t="s">
        <v>33</v>
      </c>
      <c r="D514" s="1807"/>
      <c r="E514" s="579">
        <f aca="true" t="shared" si="122" ref="E514:L514">SUM(E515:E517)</f>
        <v>0</v>
      </c>
      <c r="F514" s="588">
        <f t="shared" si="122"/>
        <v>0</v>
      </c>
      <c r="G514" s="581">
        <f t="shared" si="122"/>
        <v>0</v>
      </c>
      <c r="H514" s="582">
        <f>SUM(H515:H517)</f>
        <v>0</v>
      </c>
      <c r="I514" s="588">
        <f t="shared" si="122"/>
        <v>0</v>
      </c>
      <c r="J514" s="581">
        <f t="shared" si="122"/>
        <v>0</v>
      </c>
      <c r="K514" s="582">
        <f t="shared" si="122"/>
        <v>0</v>
      </c>
      <c r="L514" s="579">
        <f t="shared" si="122"/>
        <v>0</v>
      </c>
      <c r="M514" s="7">
        <f t="shared" si="108"/>
      </c>
      <c r="N514" s="519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0">
        <f>F515+G515+H515</f>
        <v>0</v>
      </c>
      <c r="F515" s="152"/>
      <c r="G515" s="153"/>
      <c r="H515" s="585">
        <v>0</v>
      </c>
      <c r="I515" s="152"/>
      <c r="J515" s="153"/>
      <c r="K515" s="585">
        <v>0</v>
      </c>
      <c r="L515" s="1380">
        <f t="shared" si="121"/>
        <v>0</v>
      </c>
      <c r="M515" s="7">
        <f t="shared" si="108"/>
      </c>
      <c r="N515" s="519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1">
        <f>F516+G516+H516</f>
        <v>0</v>
      </c>
      <c r="F516" s="158"/>
      <c r="G516" s="159"/>
      <c r="H516" s="586">
        <v>0</v>
      </c>
      <c r="I516" s="158"/>
      <c r="J516" s="159"/>
      <c r="K516" s="586">
        <v>0</v>
      </c>
      <c r="L516" s="1381">
        <f t="shared" si="121"/>
        <v>0</v>
      </c>
      <c r="M516" s="7">
        <f t="shared" si="108"/>
      </c>
      <c r="N516" s="519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4">
        <f>F517+G517+H517</f>
        <v>0</v>
      </c>
      <c r="F517" s="173"/>
      <c r="G517" s="174"/>
      <c r="H517" s="587">
        <v>0</v>
      </c>
      <c r="I517" s="173"/>
      <c r="J517" s="174"/>
      <c r="K517" s="587">
        <v>0</v>
      </c>
      <c r="L517" s="1384">
        <f t="shared" si="121"/>
        <v>0</v>
      </c>
      <c r="M517" s="7">
        <f t="shared" si="108"/>
      </c>
      <c r="N517" s="519"/>
    </row>
    <row r="518" spans="1:14" s="15" customFormat="1" ht="15.75">
      <c r="A518" s="22">
        <v>315</v>
      </c>
      <c r="B518" s="620">
        <v>8600</v>
      </c>
      <c r="C518" s="1807" t="s">
        <v>37</v>
      </c>
      <c r="D518" s="1807"/>
      <c r="E518" s="579">
        <f aca="true" t="shared" si="123" ref="E518:L518">SUM(E519:E522)</f>
        <v>0</v>
      </c>
      <c r="F518" s="588">
        <f t="shared" si="123"/>
        <v>0</v>
      </c>
      <c r="G518" s="581">
        <f t="shared" si="123"/>
        <v>0</v>
      </c>
      <c r="H518" s="582">
        <f>SUM(H519:H522)</f>
        <v>0</v>
      </c>
      <c r="I518" s="588">
        <f t="shared" si="123"/>
        <v>0</v>
      </c>
      <c r="J518" s="581">
        <f t="shared" si="123"/>
        <v>0</v>
      </c>
      <c r="K518" s="582">
        <f t="shared" si="123"/>
        <v>0</v>
      </c>
      <c r="L518" s="579">
        <f t="shared" si="123"/>
        <v>0</v>
      </c>
      <c r="M518" s="7">
        <f t="shared" si="108"/>
      </c>
      <c r="N518" s="519"/>
    </row>
    <row r="519" spans="1:14" ht="18.75" customHeight="1">
      <c r="A519" s="23">
        <v>320</v>
      </c>
      <c r="B519" s="149"/>
      <c r="C519" s="462">
        <v>8611</v>
      </c>
      <c r="D519" s="621" t="s">
        <v>38</v>
      </c>
      <c r="E519" s="1385">
        <f>F519+G519+H519</f>
        <v>0</v>
      </c>
      <c r="F519" s="464"/>
      <c r="G519" s="465"/>
      <c r="H519" s="598">
        <v>0</v>
      </c>
      <c r="I519" s="464"/>
      <c r="J519" s="465"/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3">
        <f>F520+G520+H520</f>
        <v>0</v>
      </c>
      <c r="F520" s="455"/>
      <c r="G520" s="456"/>
      <c r="H520" s="586">
        <v>0</v>
      </c>
      <c r="I520" s="455"/>
      <c r="J520" s="456"/>
      <c r="K520" s="586">
        <v>0</v>
      </c>
      <c r="L520" s="1383">
        <f t="shared" si="121"/>
        <v>0</v>
      </c>
      <c r="M520" s="7">
        <f t="shared" si="108"/>
      </c>
      <c r="N520" s="519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2">
        <f>F521+G521+H521</f>
        <v>0</v>
      </c>
      <c r="F521" s="450"/>
      <c r="G521" s="451"/>
      <c r="H521" s="598">
        <v>0</v>
      </c>
      <c r="I521" s="450"/>
      <c r="J521" s="451"/>
      <c r="K521" s="598">
        <v>0</v>
      </c>
      <c r="L521" s="1382">
        <f t="shared" si="121"/>
        <v>0</v>
      </c>
      <c r="M521" s="7">
        <f t="shared" si="108"/>
      </c>
      <c r="N521" s="519"/>
    </row>
    <row r="522" spans="1:14" ht="18.75" customHeight="1">
      <c r="A522" s="23">
        <v>340</v>
      </c>
      <c r="B522" s="149"/>
      <c r="C522" s="470">
        <v>8640</v>
      </c>
      <c r="D522" s="622" t="s">
        <v>476</v>
      </c>
      <c r="E522" s="1399">
        <f>F522+G522+H522</f>
        <v>0</v>
      </c>
      <c r="F522" s="586">
        <v>0</v>
      </c>
      <c r="G522" s="586">
        <v>0</v>
      </c>
      <c r="H522" s="586">
        <v>0</v>
      </c>
      <c r="I522" s="586">
        <v>0</v>
      </c>
      <c r="J522" s="586">
        <v>0</v>
      </c>
      <c r="K522" s="586">
        <v>0</v>
      </c>
      <c r="L522" s="1399">
        <f t="shared" si="121"/>
        <v>0</v>
      </c>
      <c r="M522" s="7">
        <f t="shared" si="108"/>
      </c>
      <c r="N522" s="519"/>
    </row>
    <row r="523" spans="1:14" s="15" customFormat="1" ht="15.75">
      <c r="A523" s="22">
        <v>295</v>
      </c>
      <c r="B523" s="578">
        <v>8700</v>
      </c>
      <c r="C523" s="1807" t="s">
        <v>947</v>
      </c>
      <c r="D523" s="1813"/>
      <c r="E523" s="579">
        <f aca="true" t="shared" si="124" ref="E523:L523">SUM(E524:E525)</f>
        <v>0</v>
      </c>
      <c r="F523" s="588">
        <f t="shared" si="124"/>
        <v>0</v>
      </c>
      <c r="G523" s="581">
        <f t="shared" si="124"/>
        <v>0</v>
      </c>
      <c r="H523" s="582">
        <f>SUM(H524:H525)</f>
        <v>0</v>
      </c>
      <c r="I523" s="588">
        <f t="shared" si="124"/>
        <v>0</v>
      </c>
      <c r="J523" s="581">
        <f t="shared" si="124"/>
        <v>0</v>
      </c>
      <c r="K523" s="582">
        <f t="shared" si="124"/>
        <v>0</v>
      </c>
      <c r="L523" s="579">
        <f t="shared" si="124"/>
        <v>0</v>
      </c>
      <c r="M523" s="7">
        <f t="shared" si="108"/>
      </c>
      <c r="N523" s="519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0">
        <f>F524+G524+H524</f>
        <v>0</v>
      </c>
      <c r="F524" s="1633">
        <v>0</v>
      </c>
      <c r="G524" s="1633">
        <v>0</v>
      </c>
      <c r="H524" s="585">
        <v>0</v>
      </c>
      <c r="I524" s="1633">
        <v>0</v>
      </c>
      <c r="J524" s="1633">
        <v>0</v>
      </c>
      <c r="K524" s="585">
        <v>0</v>
      </c>
      <c r="L524" s="1380">
        <f t="shared" si="121"/>
        <v>0</v>
      </c>
      <c r="M524" s="7">
        <f t="shared" si="108"/>
      </c>
      <c r="N524" s="519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4">
        <f>F525+G525+H525</f>
        <v>0</v>
      </c>
      <c r="F525" s="1633">
        <v>0</v>
      </c>
      <c r="G525" s="1633">
        <v>0</v>
      </c>
      <c r="H525" s="598">
        <v>0</v>
      </c>
      <c r="I525" s="1633">
        <v>0</v>
      </c>
      <c r="J525" s="1633">
        <v>0</v>
      </c>
      <c r="K525" s="598">
        <v>0</v>
      </c>
      <c r="L525" s="1384">
        <f t="shared" si="121"/>
        <v>0</v>
      </c>
      <c r="M525" s="7">
        <f t="shared" si="108"/>
      </c>
      <c r="N525" s="519"/>
    </row>
    <row r="526" spans="1:14" s="15" customFormat="1" ht="18" customHeight="1">
      <c r="A526" s="22">
        <v>355</v>
      </c>
      <c r="B526" s="623">
        <v>8800</v>
      </c>
      <c r="C526" s="1802" t="s">
        <v>948</v>
      </c>
      <c r="D526" s="1803"/>
      <c r="E526" s="579">
        <f aca="true" t="shared" si="125" ref="E526:L526">SUM(E527:E532)</f>
        <v>36727</v>
      </c>
      <c r="F526" s="588">
        <f t="shared" si="125"/>
        <v>36727</v>
      </c>
      <c r="G526" s="581">
        <f t="shared" si="125"/>
        <v>0</v>
      </c>
      <c r="H526" s="582">
        <f>SUM(H527:H532)</f>
        <v>0</v>
      </c>
      <c r="I526" s="588">
        <f t="shared" si="125"/>
        <v>11763</v>
      </c>
      <c r="J526" s="581">
        <f t="shared" si="125"/>
        <v>0</v>
      </c>
      <c r="K526" s="582">
        <f t="shared" si="125"/>
        <v>0</v>
      </c>
      <c r="L526" s="579">
        <f t="shared" si="125"/>
        <v>11763</v>
      </c>
      <c r="M526" s="7">
        <f t="shared" si="108"/>
        <v>1</v>
      </c>
      <c r="N526" s="519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0">
        <f aca="true" t="shared" si="126" ref="E527:E532">F527+G527+H527</f>
        <v>0</v>
      </c>
      <c r="F527" s="585">
        <v>0</v>
      </c>
      <c r="G527" s="585">
        <v>0</v>
      </c>
      <c r="H527" s="585">
        <v>0</v>
      </c>
      <c r="I527" s="585">
        <v>0</v>
      </c>
      <c r="J527" s="585">
        <v>0</v>
      </c>
      <c r="K527" s="585">
        <v>0</v>
      </c>
      <c r="L527" s="1390">
        <f t="shared" si="121"/>
        <v>0</v>
      </c>
      <c r="M527" s="7">
        <f aca="true" t="shared" si="127" ref="M527:M590">(IF($E527&lt;&gt;0,$M$2,IF($L527&lt;&gt;0,$M$2,"")))</f>
      </c>
      <c r="N527" s="519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8">
        <f t="shared" si="126"/>
        <v>0</v>
      </c>
      <c r="F528" s="158"/>
      <c r="G528" s="159"/>
      <c r="H528" s="586">
        <v>0</v>
      </c>
      <c r="I528" s="158"/>
      <c r="J528" s="159"/>
      <c r="K528" s="586">
        <v>0</v>
      </c>
      <c r="L528" s="1388">
        <f t="shared" si="121"/>
        <v>0</v>
      </c>
      <c r="M528" s="7">
        <f t="shared" si="127"/>
      </c>
      <c r="N528" s="519"/>
    </row>
    <row r="529" spans="1:14" ht="32.25" customHeight="1">
      <c r="A529" s="23">
        <v>365</v>
      </c>
      <c r="B529" s="149"/>
      <c r="C529" s="156">
        <v>8803</v>
      </c>
      <c r="D529" s="157" t="s">
        <v>949</v>
      </c>
      <c r="E529" s="1388">
        <f t="shared" si="126"/>
        <v>36727</v>
      </c>
      <c r="F529" s="158">
        <v>36727</v>
      </c>
      <c r="G529" s="159"/>
      <c r="H529" s="586">
        <v>0</v>
      </c>
      <c r="I529" s="158">
        <v>11763</v>
      </c>
      <c r="J529" s="159"/>
      <c r="K529" s="586">
        <v>0</v>
      </c>
      <c r="L529" s="1388">
        <f t="shared" si="121"/>
        <v>11763</v>
      </c>
      <c r="M529" s="7">
        <f t="shared" si="127"/>
        <v>1</v>
      </c>
      <c r="N529" s="519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8">
        <f t="shared" si="126"/>
        <v>0</v>
      </c>
      <c r="F530" s="1633">
        <v>0</v>
      </c>
      <c r="G530" s="1633">
        <v>0</v>
      </c>
      <c r="H530" s="586">
        <v>0</v>
      </c>
      <c r="I530" s="1633">
        <v>0</v>
      </c>
      <c r="J530" s="1633">
        <v>0</v>
      </c>
      <c r="K530" s="586">
        <v>0</v>
      </c>
      <c r="L530" s="1388">
        <f t="shared" si="121"/>
        <v>0</v>
      </c>
      <c r="M530" s="7">
        <f t="shared" si="127"/>
      </c>
      <c r="N530" s="519"/>
    </row>
    <row r="531" spans="1:14" ht="18" customHeight="1">
      <c r="A531" s="23">
        <v>365</v>
      </c>
      <c r="B531" s="149"/>
      <c r="C531" s="156">
        <v>8805</v>
      </c>
      <c r="D531" s="624" t="s">
        <v>302</v>
      </c>
      <c r="E531" s="1388">
        <f t="shared" si="126"/>
        <v>0</v>
      </c>
      <c r="F531" s="158"/>
      <c r="G531" s="159"/>
      <c r="H531" s="586">
        <v>0</v>
      </c>
      <c r="I531" s="158"/>
      <c r="J531" s="159"/>
      <c r="K531" s="586">
        <v>0</v>
      </c>
      <c r="L531" s="1388">
        <f t="shared" si="121"/>
        <v>0</v>
      </c>
      <c r="M531" s="7">
        <f t="shared" si="127"/>
      </c>
      <c r="N531" s="519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89">
        <f t="shared" si="126"/>
        <v>0</v>
      </c>
      <c r="F532" s="1633">
        <v>0</v>
      </c>
      <c r="G532" s="1633">
        <v>0</v>
      </c>
      <c r="H532" s="598">
        <v>0</v>
      </c>
      <c r="I532" s="1633">
        <v>0</v>
      </c>
      <c r="J532" s="1633">
        <v>0</v>
      </c>
      <c r="K532" s="598">
        <v>0</v>
      </c>
      <c r="L532" s="1389">
        <f t="shared" si="121"/>
        <v>0</v>
      </c>
      <c r="M532" s="7">
        <f t="shared" si="127"/>
      </c>
      <c r="N532" s="519"/>
    </row>
    <row r="533" spans="1:14" s="15" customFormat="1" ht="18" customHeight="1">
      <c r="A533" s="22">
        <v>375</v>
      </c>
      <c r="B533" s="578">
        <v>8900</v>
      </c>
      <c r="C533" s="1815" t="s">
        <v>316</v>
      </c>
      <c r="D533" s="1816"/>
      <c r="E533" s="579">
        <f aca="true" t="shared" si="128" ref="E533:L533">SUM(E534:E536)</f>
        <v>0</v>
      </c>
      <c r="F533" s="588">
        <f t="shared" si="128"/>
        <v>0</v>
      </c>
      <c r="G533" s="581">
        <f t="shared" si="128"/>
        <v>0</v>
      </c>
      <c r="H533" s="582">
        <f>SUM(H534:H536)</f>
        <v>0</v>
      </c>
      <c r="I533" s="588">
        <f t="shared" si="128"/>
        <v>0</v>
      </c>
      <c r="J533" s="581">
        <f t="shared" si="128"/>
        <v>0</v>
      </c>
      <c r="K533" s="582">
        <f t="shared" si="128"/>
        <v>0</v>
      </c>
      <c r="L533" s="579">
        <f t="shared" si="128"/>
        <v>0</v>
      </c>
      <c r="M533" s="7">
        <f t="shared" si="127"/>
      </c>
      <c r="N533" s="519"/>
    </row>
    <row r="534" spans="1:14" ht="18" customHeight="1">
      <c r="A534" s="23">
        <v>380</v>
      </c>
      <c r="B534" s="196"/>
      <c r="C534" s="150">
        <v>8901</v>
      </c>
      <c r="D534" s="151" t="s">
        <v>812</v>
      </c>
      <c r="E534" s="1390">
        <f aca="true" t="shared" si="129" ref="E534:E597">F534+G534+H534</f>
        <v>0</v>
      </c>
      <c r="F534" s="1633">
        <v>0</v>
      </c>
      <c r="G534" s="1633">
        <v>0</v>
      </c>
      <c r="H534" s="585">
        <v>0</v>
      </c>
      <c r="I534" s="1633">
        <v>0</v>
      </c>
      <c r="J534" s="1633">
        <v>0</v>
      </c>
      <c r="K534" s="585">
        <v>0</v>
      </c>
      <c r="L534" s="1390">
        <f t="shared" si="121"/>
        <v>0</v>
      </c>
      <c r="M534" s="7">
        <f t="shared" si="127"/>
      </c>
      <c r="N534" s="519"/>
    </row>
    <row r="535" spans="1:14" ht="30">
      <c r="A535" s="23">
        <v>385</v>
      </c>
      <c r="B535" s="196"/>
      <c r="C535" s="156">
        <v>8902</v>
      </c>
      <c r="D535" s="157" t="s">
        <v>813</v>
      </c>
      <c r="E535" s="1388">
        <f t="shared" si="129"/>
        <v>0</v>
      </c>
      <c r="F535" s="1633">
        <v>0</v>
      </c>
      <c r="G535" s="1633">
        <v>0</v>
      </c>
      <c r="H535" s="586">
        <v>0</v>
      </c>
      <c r="I535" s="1633">
        <v>0</v>
      </c>
      <c r="J535" s="1633">
        <v>0</v>
      </c>
      <c r="K535" s="586">
        <v>0</v>
      </c>
      <c r="L535" s="1388">
        <f t="shared" si="121"/>
        <v>0</v>
      </c>
      <c r="M535" s="7">
        <f t="shared" si="127"/>
      </c>
      <c r="N535" s="519"/>
    </row>
    <row r="536" spans="1:14" ht="30">
      <c r="A536" s="23">
        <v>390</v>
      </c>
      <c r="B536" s="196"/>
      <c r="C536" s="179">
        <v>8903</v>
      </c>
      <c r="D536" s="172" t="s">
        <v>713</v>
      </c>
      <c r="E536" s="1389">
        <f t="shared" si="129"/>
        <v>0</v>
      </c>
      <c r="F536" s="1633">
        <v>0</v>
      </c>
      <c r="G536" s="1633">
        <v>0</v>
      </c>
      <c r="H536" s="587">
        <v>0</v>
      </c>
      <c r="I536" s="1633">
        <v>0</v>
      </c>
      <c r="J536" s="1633">
        <v>0</v>
      </c>
      <c r="K536" s="587">
        <v>0</v>
      </c>
      <c r="L536" s="1389">
        <f t="shared" si="121"/>
        <v>0</v>
      </c>
      <c r="M536" s="7">
        <f t="shared" si="127"/>
      </c>
      <c r="N536" s="519"/>
    </row>
    <row r="537" spans="1:14" s="15" customFormat="1" ht="15.75">
      <c r="A537" s="22">
        <v>395</v>
      </c>
      <c r="B537" s="578">
        <v>9000</v>
      </c>
      <c r="C537" s="1807" t="s">
        <v>950</v>
      </c>
      <c r="D537" s="1807"/>
      <c r="E537" s="606">
        <f t="shared" si="129"/>
        <v>0</v>
      </c>
      <c r="F537" s="617"/>
      <c r="G537" s="618"/>
      <c r="H537" s="1475">
        <v>0</v>
      </c>
      <c r="I537" s="617"/>
      <c r="J537" s="618"/>
      <c r="K537" s="1475">
        <v>0</v>
      </c>
      <c r="L537" s="606">
        <f t="shared" si="121"/>
        <v>0</v>
      </c>
      <c r="M537" s="7">
        <f t="shared" si="127"/>
      </c>
      <c r="N537" s="519"/>
    </row>
    <row r="538" spans="1:14" s="15" customFormat="1" ht="18.75" customHeight="1">
      <c r="A538" s="22">
        <v>405</v>
      </c>
      <c r="B538" s="625">
        <v>9100</v>
      </c>
      <c r="C538" s="1812" t="s">
        <v>951</v>
      </c>
      <c r="D538" s="1812"/>
      <c r="E538" s="626">
        <f aca="true" t="shared" si="130" ref="E538:L538">SUM(E539:E542)</f>
        <v>0</v>
      </c>
      <c r="F538" s="627">
        <f t="shared" si="130"/>
        <v>0</v>
      </c>
      <c r="G538" s="628">
        <f t="shared" si="130"/>
        <v>0</v>
      </c>
      <c r="H538" s="582">
        <f>SUM(H539:H542)</f>
        <v>0</v>
      </c>
      <c r="I538" s="627">
        <f t="shared" si="130"/>
        <v>0</v>
      </c>
      <c r="J538" s="628">
        <f t="shared" si="130"/>
        <v>0</v>
      </c>
      <c r="K538" s="582">
        <f t="shared" si="130"/>
        <v>0</v>
      </c>
      <c r="L538" s="626">
        <f t="shared" si="130"/>
        <v>0</v>
      </c>
      <c r="M538" s="7">
        <f t="shared" si="127"/>
      </c>
      <c r="N538" s="519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0">
        <f t="shared" si="129"/>
        <v>0</v>
      </c>
      <c r="F539" s="152"/>
      <c r="G539" s="153"/>
      <c r="H539" s="585">
        <v>0</v>
      </c>
      <c r="I539" s="152"/>
      <c r="J539" s="153"/>
      <c r="K539" s="585">
        <v>0</v>
      </c>
      <c r="L539" s="1380">
        <f t="shared" si="121"/>
        <v>0</v>
      </c>
      <c r="M539" s="7">
        <f t="shared" si="127"/>
      </c>
      <c r="N539" s="519"/>
    </row>
    <row r="540" spans="1:14" ht="18.75" customHeight="1">
      <c r="A540" s="23">
        <v>415</v>
      </c>
      <c r="B540" s="149"/>
      <c r="C540" s="156">
        <v>9112</v>
      </c>
      <c r="D540" s="605" t="s">
        <v>481</v>
      </c>
      <c r="E540" s="1381">
        <f t="shared" si="129"/>
        <v>0</v>
      </c>
      <c r="F540" s="158"/>
      <c r="G540" s="159"/>
      <c r="H540" s="586">
        <v>0</v>
      </c>
      <c r="I540" s="158"/>
      <c r="J540" s="159"/>
      <c r="K540" s="586">
        <v>0</v>
      </c>
      <c r="L540" s="1381">
        <f t="shared" si="121"/>
        <v>0</v>
      </c>
      <c r="M540" s="7">
        <f t="shared" si="127"/>
      </c>
      <c r="N540" s="519"/>
    </row>
    <row r="541" spans="1:14" ht="18.75" customHeight="1">
      <c r="A541" s="23">
        <v>420</v>
      </c>
      <c r="B541" s="149"/>
      <c r="C541" s="156">
        <v>9121</v>
      </c>
      <c r="D541" s="605" t="s">
        <v>482</v>
      </c>
      <c r="E541" s="1381">
        <f t="shared" si="129"/>
        <v>0</v>
      </c>
      <c r="F541" s="158"/>
      <c r="G541" s="159"/>
      <c r="H541" s="586">
        <v>0</v>
      </c>
      <c r="I541" s="158"/>
      <c r="J541" s="159"/>
      <c r="K541" s="586">
        <v>0</v>
      </c>
      <c r="L541" s="1381">
        <f t="shared" si="121"/>
        <v>0</v>
      </c>
      <c r="M541" s="7">
        <f t="shared" si="127"/>
      </c>
      <c r="N541" s="519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4">
        <f t="shared" si="129"/>
        <v>0</v>
      </c>
      <c r="F542" s="173"/>
      <c r="G542" s="174"/>
      <c r="H542" s="587">
        <v>0</v>
      </c>
      <c r="I542" s="173"/>
      <c r="J542" s="174"/>
      <c r="K542" s="587">
        <v>0</v>
      </c>
      <c r="L542" s="1384">
        <f t="shared" si="121"/>
        <v>0</v>
      </c>
      <c r="M542" s="7">
        <f t="shared" si="127"/>
      </c>
      <c r="N542" s="519"/>
    </row>
    <row r="543" spans="1:14" s="15" customFormat="1" ht="18.75" customHeight="1">
      <c r="A543" s="22">
        <v>430</v>
      </c>
      <c r="B543" s="578">
        <v>9200</v>
      </c>
      <c r="C543" s="1814" t="s">
        <v>952</v>
      </c>
      <c r="D543" s="1803"/>
      <c r="E543" s="579">
        <f aca="true" t="shared" si="131" ref="E543:L543">+E544+E545</f>
        <v>0</v>
      </c>
      <c r="F543" s="588">
        <f t="shared" si="131"/>
        <v>0</v>
      </c>
      <c r="G543" s="581">
        <f t="shared" si="131"/>
        <v>0</v>
      </c>
      <c r="H543" s="582">
        <f>+H544+H545</f>
        <v>0</v>
      </c>
      <c r="I543" s="588">
        <f t="shared" si="131"/>
        <v>0</v>
      </c>
      <c r="J543" s="581">
        <f t="shared" si="131"/>
        <v>0</v>
      </c>
      <c r="K543" s="582">
        <f t="shared" si="131"/>
        <v>0</v>
      </c>
      <c r="L543" s="579">
        <f t="shared" si="131"/>
        <v>0</v>
      </c>
      <c r="M543" s="7">
        <f t="shared" si="127"/>
      </c>
      <c r="N543" s="519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0">
        <f t="shared" si="129"/>
        <v>0</v>
      </c>
      <c r="F544" s="152"/>
      <c r="G544" s="153"/>
      <c r="H544" s="585">
        <v>0</v>
      </c>
      <c r="I544" s="152"/>
      <c r="J544" s="153"/>
      <c r="K544" s="585">
        <v>0</v>
      </c>
      <c r="L544" s="1390">
        <f t="shared" si="121"/>
        <v>0</v>
      </c>
      <c r="M544" s="7">
        <f t="shared" si="127"/>
      </c>
      <c r="N544" s="519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89">
        <f t="shared" si="129"/>
        <v>0</v>
      </c>
      <c r="F545" s="173"/>
      <c r="G545" s="174"/>
      <c r="H545" s="598">
        <v>0</v>
      </c>
      <c r="I545" s="173"/>
      <c r="J545" s="174"/>
      <c r="K545" s="598">
        <v>0</v>
      </c>
      <c r="L545" s="1389">
        <f t="shared" si="121"/>
        <v>0</v>
      </c>
      <c r="M545" s="7">
        <f t="shared" si="127"/>
      </c>
      <c r="N545" s="519"/>
    </row>
    <row r="546" spans="1:14" s="15" customFormat="1" ht="18.75" customHeight="1">
      <c r="A546" s="39">
        <v>445</v>
      </c>
      <c r="B546" s="578">
        <v>9300</v>
      </c>
      <c r="C546" s="1807" t="s">
        <v>953</v>
      </c>
      <c r="D546" s="1807"/>
      <c r="E546" s="579">
        <f aca="true" t="shared" si="132" ref="E546:L546">SUM(E547:E567)</f>
        <v>0</v>
      </c>
      <c r="F546" s="588">
        <f t="shared" si="132"/>
        <v>0</v>
      </c>
      <c r="G546" s="581">
        <f t="shared" si="132"/>
        <v>0</v>
      </c>
      <c r="H546" s="582">
        <f>SUM(H547:H567)</f>
        <v>0</v>
      </c>
      <c r="I546" s="588">
        <f t="shared" si="132"/>
        <v>0</v>
      </c>
      <c r="J546" s="581">
        <f t="shared" si="132"/>
        <v>0</v>
      </c>
      <c r="K546" s="582">
        <f t="shared" si="132"/>
        <v>0</v>
      </c>
      <c r="L546" s="579">
        <f t="shared" si="132"/>
        <v>0</v>
      </c>
      <c r="M546" s="7">
        <f t="shared" si="127"/>
      </c>
      <c r="N546" s="519"/>
    </row>
    <row r="547" spans="1:14" ht="18.75" customHeight="1">
      <c r="A547" s="36">
        <v>450</v>
      </c>
      <c r="B547" s="149"/>
      <c r="C547" s="150">
        <v>9301</v>
      </c>
      <c r="D547" s="187" t="s">
        <v>814</v>
      </c>
      <c r="E547" s="1390">
        <f t="shared" si="129"/>
        <v>0</v>
      </c>
      <c r="F547" s="152"/>
      <c r="G547" s="153"/>
      <c r="H547" s="585">
        <v>0</v>
      </c>
      <c r="I547" s="152"/>
      <c r="J547" s="153"/>
      <c r="K547" s="585">
        <v>0</v>
      </c>
      <c r="L547" s="1390">
        <f t="shared" si="121"/>
        <v>0</v>
      </c>
      <c r="M547" s="7">
        <f t="shared" si="127"/>
      </c>
      <c r="N547" s="519"/>
    </row>
    <row r="548" spans="1:14" ht="18.75" customHeight="1">
      <c r="A548" s="36">
        <v>450</v>
      </c>
      <c r="B548" s="149"/>
      <c r="C548" s="448">
        <v>9310</v>
      </c>
      <c r="D548" s="629" t="s">
        <v>486</v>
      </c>
      <c r="E548" s="1386">
        <f t="shared" si="129"/>
        <v>0</v>
      </c>
      <c r="F548" s="450"/>
      <c r="G548" s="451"/>
      <c r="H548" s="598">
        <v>0</v>
      </c>
      <c r="I548" s="450"/>
      <c r="J548" s="451"/>
      <c r="K548" s="598">
        <v>0</v>
      </c>
      <c r="L548" s="1386">
        <f t="shared" si="121"/>
        <v>0</v>
      </c>
      <c r="M548" s="7">
        <f t="shared" si="127"/>
      </c>
      <c r="N548" s="519"/>
    </row>
    <row r="549" spans="1:14" s="35" customFormat="1" ht="18.75" customHeight="1">
      <c r="A549" s="53">
        <v>451</v>
      </c>
      <c r="B549" s="149"/>
      <c r="C549" s="630">
        <v>9317</v>
      </c>
      <c r="D549" s="631" t="s">
        <v>815</v>
      </c>
      <c r="E549" s="1400">
        <f t="shared" si="129"/>
        <v>0</v>
      </c>
      <c r="F549" s="455"/>
      <c r="G549" s="456"/>
      <c r="H549" s="586">
        <v>0</v>
      </c>
      <c r="I549" s="455"/>
      <c r="J549" s="456"/>
      <c r="K549" s="586">
        <v>0</v>
      </c>
      <c r="L549" s="1400">
        <f t="shared" si="121"/>
        <v>0</v>
      </c>
      <c r="M549" s="7">
        <f t="shared" si="127"/>
      </c>
      <c r="N549" s="519"/>
    </row>
    <row r="550" spans="1:14" s="35" customFormat="1" ht="18.75" customHeight="1">
      <c r="A550" s="53">
        <v>452</v>
      </c>
      <c r="B550" s="149"/>
      <c r="C550" s="632">
        <v>9318</v>
      </c>
      <c r="D550" s="633" t="s">
        <v>816</v>
      </c>
      <c r="E550" s="1386">
        <f t="shared" si="129"/>
        <v>0</v>
      </c>
      <c r="F550" s="450"/>
      <c r="G550" s="451"/>
      <c r="H550" s="598">
        <v>0</v>
      </c>
      <c r="I550" s="450"/>
      <c r="J550" s="451"/>
      <c r="K550" s="598">
        <v>0</v>
      </c>
      <c r="L550" s="1386">
        <f t="shared" si="121"/>
        <v>0</v>
      </c>
      <c r="M550" s="7">
        <f t="shared" si="127"/>
      </c>
      <c r="N550" s="519"/>
    </row>
    <row r="551" spans="1:14" ht="31.5">
      <c r="A551" s="44">
        <v>456</v>
      </c>
      <c r="B551" s="149"/>
      <c r="C551" s="453">
        <v>9321</v>
      </c>
      <c r="D551" s="634" t="s">
        <v>487</v>
      </c>
      <c r="E551" s="1400">
        <f t="shared" si="129"/>
        <v>0</v>
      </c>
      <c r="F551" s="1633">
        <v>0</v>
      </c>
      <c r="G551" s="1633">
        <v>0</v>
      </c>
      <c r="H551" s="586">
        <v>0</v>
      </c>
      <c r="I551" s="1633">
        <v>0</v>
      </c>
      <c r="J551" s="1633">
        <v>0</v>
      </c>
      <c r="K551" s="586">
        <v>0</v>
      </c>
      <c r="L551" s="1400">
        <f t="shared" si="121"/>
        <v>0</v>
      </c>
      <c r="M551" s="7">
        <f t="shared" si="127"/>
      </c>
      <c r="N551" s="519"/>
    </row>
    <row r="552" spans="1:14" ht="31.5">
      <c r="A552" s="44">
        <v>457</v>
      </c>
      <c r="B552" s="149"/>
      <c r="C552" s="156">
        <v>9322</v>
      </c>
      <c r="D552" s="635" t="s">
        <v>821</v>
      </c>
      <c r="E552" s="1388">
        <f t="shared" si="129"/>
        <v>0</v>
      </c>
      <c r="F552" s="1633">
        <v>0</v>
      </c>
      <c r="G552" s="1633">
        <v>0</v>
      </c>
      <c r="H552" s="586">
        <v>0</v>
      </c>
      <c r="I552" s="1633">
        <v>0</v>
      </c>
      <c r="J552" s="1633">
        <v>0</v>
      </c>
      <c r="K552" s="586">
        <v>0</v>
      </c>
      <c r="L552" s="1388">
        <f t="shared" si="121"/>
        <v>0</v>
      </c>
      <c r="M552" s="7">
        <f t="shared" si="127"/>
      </c>
      <c r="N552" s="519"/>
    </row>
    <row r="553" spans="1:14" ht="31.5">
      <c r="A553" s="44">
        <v>458</v>
      </c>
      <c r="B553" s="149"/>
      <c r="C553" s="156">
        <v>9323</v>
      </c>
      <c r="D553" s="635" t="s">
        <v>822</v>
      </c>
      <c r="E553" s="1388">
        <f t="shared" si="129"/>
        <v>0</v>
      </c>
      <c r="F553" s="1633">
        <v>0</v>
      </c>
      <c r="G553" s="1633">
        <v>0</v>
      </c>
      <c r="H553" s="586">
        <v>0</v>
      </c>
      <c r="I553" s="1633">
        <v>0</v>
      </c>
      <c r="J553" s="1633">
        <v>0</v>
      </c>
      <c r="K553" s="586">
        <v>0</v>
      </c>
      <c r="L553" s="1388">
        <f t="shared" si="121"/>
        <v>0</v>
      </c>
      <c r="M553" s="7">
        <f t="shared" si="127"/>
      </c>
      <c r="N553" s="519"/>
    </row>
    <row r="554" spans="1:14" ht="31.5">
      <c r="A554" s="44">
        <v>459</v>
      </c>
      <c r="B554" s="149"/>
      <c r="C554" s="156">
        <v>9324</v>
      </c>
      <c r="D554" s="635" t="s">
        <v>823</v>
      </c>
      <c r="E554" s="1388">
        <f t="shared" si="129"/>
        <v>0</v>
      </c>
      <c r="F554" s="1633">
        <v>0</v>
      </c>
      <c r="G554" s="1633">
        <v>0</v>
      </c>
      <c r="H554" s="586">
        <v>0</v>
      </c>
      <c r="I554" s="1633">
        <v>0</v>
      </c>
      <c r="J554" s="1633">
        <v>0</v>
      </c>
      <c r="K554" s="586">
        <v>0</v>
      </c>
      <c r="L554" s="1388">
        <f t="shared" si="121"/>
        <v>0</v>
      </c>
      <c r="M554" s="7">
        <f t="shared" si="127"/>
      </c>
      <c r="N554" s="519"/>
    </row>
    <row r="555" spans="1:14" ht="18.75" customHeight="1">
      <c r="A555" s="44">
        <v>460</v>
      </c>
      <c r="B555" s="149"/>
      <c r="C555" s="156">
        <v>9325</v>
      </c>
      <c r="D555" s="635" t="s">
        <v>824</v>
      </c>
      <c r="E555" s="1388">
        <f t="shared" si="129"/>
        <v>0</v>
      </c>
      <c r="F555" s="1633">
        <v>0</v>
      </c>
      <c r="G555" s="1633">
        <v>0</v>
      </c>
      <c r="H555" s="586">
        <v>0</v>
      </c>
      <c r="I555" s="1633">
        <v>0</v>
      </c>
      <c r="J555" s="1633">
        <v>0</v>
      </c>
      <c r="K555" s="586">
        <v>0</v>
      </c>
      <c r="L555" s="1388">
        <f t="shared" si="121"/>
        <v>0</v>
      </c>
      <c r="M555" s="7">
        <f t="shared" si="127"/>
      </c>
      <c r="N555" s="519"/>
    </row>
    <row r="556" spans="1:14" ht="18.75" customHeight="1">
      <c r="A556" s="44">
        <v>461</v>
      </c>
      <c r="B556" s="149"/>
      <c r="C556" s="156">
        <v>9326</v>
      </c>
      <c r="D556" s="635" t="s">
        <v>825</v>
      </c>
      <c r="E556" s="1388">
        <f t="shared" si="129"/>
        <v>0</v>
      </c>
      <c r="F556" s="1633">
        <v>0</v>
      </c>
      <c r="G556" s="1633">
        <v>0</v>
      </c>
      <c r="H556" s="586">
        <v>0</v>
      </c>
      <c r="I556" s="1633">
        <v>0</v>
      </c>
      <c r="J556" s="1633">
        <v>0</v>
      </c>
      <c r="K556" s="586">
        <v>0</v>
      </c>
      <c r="L556" s="1388">
        <f t="shared" si="121"/>
        <v>0</v>
      </c>
      <c r="M556" s="7">
        <f t="shared" si="127"/>
      </c>
      <c r="N556" s="519"/>
    </row>
    <row r="557" spans="1:14" ht="30.75" customHeight="1">
      <c r="A557" s="36"/>
      <c r="B557" s="149"/>
      <c r="C557" s="156">
        <v>9327</v>
      </c>
      <c r="D557" s="635" t="s">
        <v>826</v>
      </c>
      <c r="E557" s="1388">
        <f t="shared" si="129"/>
        <v>0</v>
      </c>
      <c r="F557" s="1633">
        <v>0</v>
      </c>
      <c r="G557" s="1633">
        <v>0</v>
      </c>
      <c r="H557" s="659">
        <v>0</v>
      </c>
      <c r="I557" s="1633">
        <v>0</v>
      </c>
      <c r="J557" s="1633">
        <v>0</v>
      </c>
      <c r="K557" s="659">
        <v>0</v>
      </c>
      <c r="L557" s="1388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48">
        <v>9328</v>
      </c>
      <c r="D558" s="636" t="s">
        <v>827</v>
      </c>
      <c r="E558" s="1657">
        <f t="shared" si="129"/>
        <v>0</v>
      </c>
      <c r="F558" s="1660">
        <v>0</v>
      </c>
      <c r="G558" s="1661">
        <v>0</v>
      </c>
      <c r="H558" s="1662">
        <v>0</v>
      </c>
      <c r="I558" s="1661">
        <v>0</v>
      </c>
      <c r="J558" s="1661">
        <v>0</v>
      </c>
      <c r="K558" s="1662">
        <v>0</v>
      </c>
      <c r="L558" s="1658">
        <f t="shared" si="121"/>
        <v>0</v>
      </c>
      <c r="M558" s="7">
        <f t="shared" si="127"/>
      </c>
      <c r="N558" s="519"/>
    </row>
    <row r="559" spans="1:14" ht="30">
      <c r="A559" s="44">
        <v>462</v>
      </c>
      <c r="B559" s="149"/>
      <c r="C559" s="470">
        <v>9330</v>
      </c>
      <c r="D559" s="622" t="s">
        <v>828</v>
      </c>
      <c r="E559" s="1401">
        <f t="shared" si="129"/>
        <v>0</v>
      </c>
      <c r="F559" s="637"/>
      <c r="G559" s="638"/>
      <c r="H559" s="1659">
        <v>0</v>
      </c>
      <c r="I559" s="637"/>
      <c r="J559" s="638"/>
      <c r="K559" s="1659">
        <v>0</v>
      </c>
      <c r="L559" s="1401">
        <f t="shared" si="121"/>
        <v>0</v>
      </c>
      <c r="M559" s="7">
        <f t="shared" si="127"/>
      </c>
      <c r="N559" s="519"/>
    </row>
    <row r="560" spans="1:14" ht="31.5">
      <c r="A560" s="36"/>
      <c r="B560" s="149"/>
      <c r="C560" s="453">
        <v>9336</v>
      </c>
      <c r="D560" s="634" t="s">
        <v>954</v>
      </c>
      <c r="E560" s="1400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0">
        <f t="shared" si="121"/>
        <v>0</v>
      </c>
      <c r="M560" s="7">
        <f t="shared" si="127"/>
      </c>
      <c r="N560" s="519"/>
    </row>
    <row r="561" spans="1:14" ht="31.5">
      <c r="A561" s="44">
        <v>462</v>
      </c>
      <c r="B561" s="149"/>
      <c r="C561" s="156">
        <v>9337</v>
      </c>
      <c r="D561" s="157" t="s">
        <v>955</v>
      </c>
      <c r="E561" s="1388">
        <f t="shared" si="129"/>
        <v>0</v>
      </c>
      <c r="F561" s="158"/>
      <c r="G561" s="159"/>
      <c r="H561" s="586">
        <v>0</v>
      </c>
      <c r="I561" s="158"/>
      <c r="J561" s="159"/>
      <c r="K561" s="586">
        <v>0</v>
      </c>
      <c r="L561" s="1388">
        <f t="shared" si="121"/>
        <v>0</v>
      </c>
      <c r="M561" s="7">
        <f t="shared" si="127"/>
      </c>
      <c r="N561" s="519"/>
    </row>
    <row r="562" spans="1:14" ht="18.75" customHeight="1">
      <c r="A562" s="36"/>
      <c r="B562" s="149"/>
      <c r="C562" s="156">
        <v>9338</v>
      </c>
      <c r="D562" s="635" t="s">
        <v>956</v>
      </c>
      <c r="E562" s="1388">
        <f t="shared" si="129"/>
        <v>0</v>
      </c>
      <c r="F562" s="158"/>
      <c r="G562" s="159"/>
      <c r="H562" s="586">
        <v>0</v>
      </c>
      <c r="I562" s="158"/>
      <c r="J562" s="159"/>
      <c r="K562" s="586">
        <v>0</v>
      </c>
      <c r="L562" s="1388">
        <f t="shared" si="121"/>
        <v>0</v>
      </c>
      <c r="M562" s="7">
        <f t="shared" si="127"/>
      </c>
      <c r="N562" s="519"/>
    </row>
    <row r="563" spans="1:14" ht="18.75" customHeight="1">
      <c r="A563" s="44">
        <v>462</v>
      </c>
      <c r="B563" s="149"/>
      <c r="C563" s="448">
        <v>9339</v>
      </c>
      <c r="D563" s="449" t="s">
        <v>957</v>
      </c>
      <c r="E563" s="1386">
        <f t="shared" si="129"/>
        <v>0</v>
      </c>
      <c r="F563" s="450"/>
      <c r="G563" s="451"/>
      <c r="H563" s="598">
        <v>0</v>
      </c>
      <c r="I563" s="450"/>
      <c r="J563" s="451"/>
      <c r="K563" s="598">
        <v>0</v>
      </c>
      <c r="L563" s="1386">
        <f t="shared" si="121"/>
        <v>0</v>
      </c>
      <c r="M563" s="7">
        <f t="shared" si="127"/>
      </c>
      <c r="N563" s="519"/>
    </row>
    <row r="564" spans="1:14" ht="18.75" customHeight="1">
      <c r="A564" s="36"/>
      <c r="B564" s="149"/>
      <c r="C564" s="453">
        <v>9355</v>
      </c>
      <c r="D564" s="639" t="s">
        <v>958</v>
      </c>
      <c r="E564" s="1400">
        <f t="shared" si="129"/>
        <v>0</v>
      </c>
      <c r="F564" s="455"/>
      <c r="G564" s="456"/>
      <c r="H564" s="586">
        <v>0</v>
      </c>
      <c r="I564" s="455"/>
      <c r="J564" s="456"/>
      <c r="K564" s="586">
        <v>0</v>
      </c>
      <c r="L564" s="1400">
        <f t="shared" si="121"/>
        <v>0</v>
      </c>
      <c r="M564" s="7">
        <f t="shared" si="127"/>
      </c>
      <c r="N564" s="519"/>
    </row>
    <row r="565" spans="1:14" ht="18.75" customHeight="1">
      <c r="A565" s="44">
        <v>462</v>
      </c>
      <c r="B565" s="149"/>
      <c r="C565" s="448">
        <v>9356</v>
      </c>
      <c r="D565" s="640" t="s">
        <v>959</v>
      </c>
      <c r="E565" s="1386">
        <f t="shared" si="129"/>
        <v>0</v>
      </c>
      <c r="F565" s="450"/>
      <c r="G565" s="451"/>
      <c r="H565" s="598">
        <v>0</v>
      </c>
      <c r="I565" s="450"/>
      <c r="J565" s="451"/>
      <c r="K565" s="598">
        <v>0</v>
      </c>
      <c r="L565" s="1386">
        <f t="shared" si="121"/>
        <v>0</v>
      </c>
      <c r="M565" s="7">
        <f t="shared" si="127"/>
      </c>
      <c r="N565" s="519"/>
    </row>
    <row r="566" spans="1:14" ht="18.75" customHeight="1">
      <c r="A566" s="44">
        <v>462</v>
      </c>
      <c r="B566" s="149"/>
      <c r="C566" s="453">
        <v>9395</v>
      </c>
      <c r="D566" s="468" t="s">
        <v>960</v>
      </c>
      <c r="E566" s="1400">
        <f t="shared" si="129"/>
        <v>0</v>
      </c>
      <c r="F566" s="455"/>
      <c r="G566" s="456"/>
      <c r="H566" s="586">
        <v>0</v>
      </c>
      <c r="I566" s="455"/>
      <c r="J566" s="456"/>
      <c r="K566" s="586">
        <v>0</v>
      </c>
      <c r="L566" s="1400">
        <f t="shared" si="121"/>
        <v>0</v>
      </c>
      <c r="M566" s="7">
        <f t="shared" si="127"/>
      </c>
      <c r="N566" s="519"/>
    </row>
    <row r="567" spans="1:14" ht="18.75" customHeight="1">
      <c r="A567" s="36">
        <v>465</v>
      </c>
      <c r="B567" s="149"/>
      <c r="C567" s="179">
        <v>9396</v>
      </c>
      <c r="D567" s="641" t="s">
        <v>961</v>
      </c>
      <c r="E567" s="1389">
        <f t="shared" si="129"/>
        <v>0</v>
      </c>
      <c r="F567" s="173"/>
      <c r="G567" s="174"/>
      <c r="H567" s="587">
        <v>0</v>
      </c>
      <c r="I567" s="173"/>
      <c r="J567" s="174"/>
      <c r="K567" s="587">
        <v>0</v>
      </c>
      <c r="L567" s="1389">
        <f t="shared" si="121"/>
        <v>0</v>
      </c>
      <c r="M567" s="7">
        <f t="shared" si="127"/>
      </c>
      <c r="N567" s="519"/>
    </row>
    <row r="568" spans="1:14" s="15" customFormat="1" ht="18" customHeight="1">
      <c r="A568" s="39">
        <v>470</v>
      </c>
      <c r="B568" s="578">
        <v>9500</v>
      </c>
      <c r="C568" s="1814" t="s">
        <v>962</v>
      </c>
      <c r="D568" s="1814"/>
      <c r="E568" s="579">
        <f aca="true" t="shared" si="133" ref="E568:L568">SUM(E569:E587)</f>
        <v>524098</v>
      </c>
      <c r="F568" s="588">
        <f t="shared" si="133"/>
        <v>0</v>
      </c>
      <c r="G568" s="581">
        <f t="shared" si="133"/>
        <v>524098</v>
      </c>
      <c r="H568" s="582">
        <f>SUM(H569:H587)</f>
        <v>0</v>
      </c>
      <c r="I568" s="588">
        <f t="shared" si="133"/>
        <v>0</v>
      </c>
      <c r="J568" s="581">
        <f t="shared" si="133"/>
        <v>109632</v>
      </c>
      <c r="K568" s="582">
        <f t="shared" si="133"/>
        <v>0</v>
      </c>
      <c r="L568" s="579">
        <f t="shared" si="133"/>
        <v>109632</v>
      </c>
      <c r="M568" s="7">
        <f t="shared" si="127"/>
        <v>1</v>
      </c>
      <c r="N568" s="519"/>
    </row>
    <row r="569" spans="1:14" ht="18.75" customHeight="1">
      <c r="A569" s="36">
        <v>475</v>
      </c>
      <c r="B569" s="149"/>
      <c r="C569" s="150">
        <v>9501</v>
      </c>
      <c r="D569" s="187" t="s">
        <v>829</v>
      </c>
      <c r="E569" s="1380">
        <f t="shared" si="129"/>
        <v>524098</v>
      </c>
      <c r="F569" s="152"/>
      <c r="G569" s="153">
        <v>524098</v>
      </c>
      <c r="H569" s="585">
        <v>0</v>
      </c>
      <c r="I569" s="152"/>
      <c r="J569" s="153">
        <v>524098</v>
      </c>
      <c r="K569" s="585">
        <v>0</v>
      </c>
      <c r="L569" s="1380">
        <f t="shared" si="121"/>
        <v>524098</v>
      </c>
      <c r="M569" s="7">
        <f t="shared" si="127"/>
        <v>1</v>
      </c>
      <c r="N569" s="519"/>
    </row>
    <row r="570" spans="1:14" ht="18.75" customHeight="1">
      <c r="A570" s="36">
        <v>480</v>
      </c>
      <c r="B570" s="149"/>
      <c r="C570" s="156">
        <v>9502</v>
      </c>
      <c r="D570" s="605" t="s">
        <v>830</v>
      </c>
      <c r="E570" s="1381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1">
        <f aca="true" t="shared" si="134" ref="L570:L587">I570+J570+K570</f>
        <v>0</v>
      </c>
      <c r="M570" s="7">
        <f t="shared" si="127"/>
      </c>
      <c r="N570" s="519"/>
    </row>
    <row r="571" spans="1:14" ht="18.75" customHeight="1">
      <c r="A571" s="36">
        <v>485</v>
      </c>
      <c r="B571" s="149"/>
      <c r="C571" s="156">
        <v>9503</v>
      </c>
      <c r="D571" s="605" t="s">
        <v>872</v>
      </c>
      <c r="E571" s="1381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1">
        <f t="shared" si="134"/>
        <v>0</v>
      </c>
      <c r="M571" s="7">
        <f t="shared" si="127"/>
      </c>
      <c r="N571" s="519"/>
    </row>
    <row r="572" spans="1:14" ht="18.75" customHeight="1">
      <c r="A572" s="36">
        <v>490</v>
      </c>
      <c r="B572" s="149"/>
      <c r="C572" s="156">
        <v>9504</v>
      </c>
      <c r="D572" s="605" t="s">
        <v>873</v>
      </c>
      <c r="E572" s="1381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1">
        <f t="shared" si="134"/>
        <v>0</v>
      </c>
      <c r="M572" s="7">
        <f t="shared" si="127"/>
      </c>
      <c r="N572" s="519"/>
    </row>
    <row r="573" spans="1:14" ht="18.75" customHeight="1">
      <c r="A573" s="36">
        <v>495</v>
      </c>
      <c r="B573" s="149"/>
      <c r="C573" s="156">
        <v>9505</v>
      </c>
      <c r="D573" s="605" t="s">
        <v>831</v>
      </c>
      <c r="E573" s="1393">
        <f t="shared" si="129"/>
        <v>0</v>
      </c>
      <c r="F573" s="158"/>
      <c r="G573" s="159"/>
      <c r="H573" s="659">
        <v>0</v>
      </c>
      <c r="I573" s="158"/>
      <c r="J573" s="159"/>
      <c r="K573" s="659">
        <v>0</v>
      </c>
      <c r="L573" s="1393">
        <f t="shared" si="134"/>
        <v>0</v>
      </c>
      <c r="M573" s="7">
        <f t="shared" si="127"/>
      </c>
      <c r="N573" s="519"/>
    </row>
    <row r="574" spans="1:14" ht="18.75" customHeight="1">
      <c r="A574" s="36">
        <v>500</v>
      </c>
      <c r="B574" s="149"/>
      <c r="C574" s="156">
        <v>9506</v>
      </c>
      <c r="D574" s="605" t="s">
        <v>832</v>
      </c>
      <c r="E574" s="1384">
        <f t="shared" si="129"/>
        <v>0</v>
      </c>
      <c r="F574" s="1643"/>
      <c r="G574" s="1663"/>
      <c r="H574" s="587">
        <v>0</v>
      </c>
      <c r="I574" s="1643"/>
      <c r="J574" s="1663"/>
      <c r="K574" s="1665">
        <v>0</v>
      </c>
      <c r="L574" s="1384">
        <f t="shared" si="134"/>
        <v>0</v>
      </c>
      <c r="M574" s="7">
        <f t="shared" si="127"/>
      </c>
      <c r="N574" s="519"/>
    </row>
    <row r="575" spans="1:14" ht="18.75" customHeight="1">
      <c r="A575" s="36">
        <v>505</v>
      </c>
      <c r="B575" s="149"/>
      <c r="C575" s="156">
        <v>9507</v>
      </c>
      <c r="D575" s="605" t="s">
        <v>833</v>
      </c>
      <c r="E575" s="1394">
        <f t="shared" si="129"/>
        <v>0</v>
      </c>
      <c r="F575" s="152"/>
      <c r="G575" s="153"/>
      <c r="H575" s="1664">
        <v>0</v>
      </c>
      <c r="I575" s="152"/>
      <c r="J575" s="153">
        <v>-414466</v>
      </c>
      <c r="K575" s="1664">
        <v>0</v>
      </c>
      <c r="L575" s="1394">
        <f t="shared" si="134"/>
        <v>-414466</v>
      </c>
      <c r="M575" s="7">
        <f t="shared" si="127"/>
        <v>1</v>
      </c>
      <c r="N575" s="519"/>
    </row>
    <row r="576" spans="1:14" ht="18.75" customHeight="1">
      <c r="A576" s="36">
        <v>510</v>
      </c>
      <c r="B576" s="149"/>
      <c r="C576" s="156">
        <v>9508</v>
      </c>
      <c r="D576" s="605" t="s">
        <v>834</v>
      </c>
      <c r="E576" s="1381">
        <f t="shared" si="129"/>
        <v>0</v>
      </c>
      <c r="F576" s="158"/>
      <c r="G576" s="159"/>
      <c r="H576" s="586">
        <v>0</v>
      </c>
      <c r="I576" s="158"/>
      <c r="J576" s="159"/>
      <c r="K576" s="586">
        <v>0</v>
      </c>
      <c r="L576" s="1381">
        <f t="shared" si="134"/>
        <v>0</v>
      </c>
      <c r="M576" s="7">
        <f t="shared" si="127"/>
      </c>
      <c r="N576" s="519"/>
    </row>
    <row r="577" spans="1:14" ht="18.75" customHeight="1">
      <c r="A577" s="36">
        <v>515</v>
      </c>
      <c r="B577" s="149"/>
      <c r="C577" s="156">
        <v>9509</v>
      </c>
      <c r="D577" s="605" t="s">
        <v>874</v>
      </c>
      <c r="E577" s="1381">
        <f t="shared" si="129"/>
        <v>0</v>
      </c>
      <c r="F577" s="158"/>
      <c r="G577" s="159"/>
      <c r="H577" s="586">
        <v>0</v>
      </c>
      <c r="I577" s="158"/>
      <c r="J577" s="159"/>
      <c r="K577" s="586">
        <v>0</v>
      </c>
      <c r="L577" s="1381">
        <f t="shared" si="134"/>
        <v>0</v>
      </c>
      <c r="M577" s="7">
        <f t="shared" si="127"/>
      </c>
      <c r="N577" s="519"/>
    </row>
    <row r="578" spans="1:14" ht="18.75" customHeight="1">
      <c r="A578" s="36">
        <v>520</v>
      </c>
      <c r="B578" s="149"/>
      <c r="C578" s="156">
        <v>9510</v>
      </c>
      <c r="D578" s="605" t="s">
        <v>875</v>
      </c>
      <c r="E578" s="1381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1">
        <f t="shared" si="134"/>
        <v>0</v>
      </c>
      <c r="M578" s="7">
        <f t="shared" si="127"/>
      </c>
      <c r="N578" s="519"/>
    </row>
    <row r="579" spans="1:14" ht="18.75" customHeight="1">
      <c r="A579" s="36">
        <v>525</v>
      </c>
      <c r="B579" s="149"/>
      <c r="C579" s="156">
        <v>9511</v>
      </c>
      <c r="D579" s="605" t="s">
        <v>835</v>
      </c>
      <c r="E579" s="1381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1">
        <f t="shared" si="134"/>
        <v>0</v>
      </c>
      <c r="M579" s="7">
        <f t="shared" si="127"/>
      </c>
      <c r="N579" s="519"/>
    </row>
    <row r="580" spans="1:14" ht="18.75" customHeight="1">
      <c r="A580" s="36">
        <v>530</v>
      </c>
      <c r="B580" s="149"/>
      <c r="C580" s="156">
        <v>9512</v>
      </c>
      <c r="D580" s="605" t="s">
        <v>836</v>
      </c>
      <c r="E580" s="1381">
        <f t="shared" si="129"/>
        <v>0</v>
      </c>
      <c r="F580" s="158"/>
      <c r="G580" s="159"/>
      <c r="H580" s="586">
        <v>0</v>
      </c>
      <c r="I580" s="158"/>
      <c r="J580" s="159"/>
      <c r="K580" s="586">
        <v>0</v>
      </c>
      <c r="L580" s="1381">
        <f t="shared" si="134"/>
        <v>0</v>
      </c>
      <c r="M580" s="7">
        <f t="shared" si="127"/>
      </c>
      <c r="N580" s="519"/>
    </row>
    <row r="581" spans="1:14" ht="18.75" customHeight="1">
      <c r="A581" s="36">
        <v>535</v>
      </c>
      <c r="B581" s="149"/>
      <c r="C581" s="162">
        <v>9513</v>
      </c>
      <c r="D581" s="182" t="s">
        <v>837</v>
      </c>
      <c r="E581" s="1396">
        <f>F581+G581+H581</f>
        <v>0</v>
      </c>
      <c r="F581" s="165"/>
      <c r="G581" s="165"/>
      <c r="H581" s="586">
        <v>0</v>
      </c>
      <c r="I581" s="165"/>
      <c r="J581" s="165"/>
      <c r="K581" s="586">
        <v>0</v>
      </c>
      <c r="L581" s="1396">
        <f t="shared" si="134"/>
        <v>0</v>
      </c>
      <c r="M581" s="7">
        <f t="shared" si="127"/>
      </c>
      <c r="N581" s="519"/>
    </row>
    <row r="582" spans="1:14" ht="31.5">
      <c r="A582" s="36">
        <v>540</v>
      </c>
      <c r="B582" s="149"/>
      <c r="C582" s="599">
        <v>9514</v>
      </c>
      <c r="D582" s="614" t="s">
        <v>838</v>
      </c>
      <c r="E582" s="1397">
        <f t="shared" si="129"/>
        <v>0</v>
      </c>
      <c r="F582" s="602"/>
      <c r="G582" s="602"/>
      <c r="H582" s="603">
        <v>0</v>
      </c>
      <c r="I582" s="602"/>
      <c r="J582" s="602"/>
      <c r="K582" s="603">
        <v>0</v>
      </c>
      <c r="L582" s="1397">
        <f t="shared" si="134"/>
        <v>0</v>
      </c>
      <c r="M582" s="7">
        <f t="shared" si="127"/>
      </c>
      <c r="N582" s="519"/>
    </row>
    <row r="583" spans="1:14" ht="27.75" customHeight="1">
      <c r="A583" s="36">
        <v>545</v>
      </c>
      <c r="B583" s="642"/>
      <c r="C583" s="643">
        <v>9521</v>
      </c>
      <c r="D583" s="468" t="s">
        <v>963</v>
      </c>
      <c r="E583" s="1383">
        <f>F583+G583+H583</f>
        <v>0</v>
      </c>
      <c r="F583" s="456"/>
      <c r="G583" s="456"/>
      <c r="H583" s="586">
        <v>0</v>
      </c>
      <c r="I583" s="456"/>
      <c r="J583" s="456"/>
      <c r="K583" s="586">
        <v>0</v>
      </c>
      <c r="L583" s="1383">
        <f t="shared" si="134"/>
        <v>0</v>
      </c>
      <c r="M583" s="7">
        <f t="shared" si="127"/>
      </c>
      <c r="N583" s="519"/>
    </row>
    <row r="584" spans="1:14" ht="18.75" customHeight="1">
      <c r="A584" s="36">
        <v>550</v>
      </c>
      <c r="B584" s="149"/>
      <c r="C584" s="156">
        <v>9522</v>
      </c>
      <c r="D584" s="644" t="s">
        <v>964</v>
      </c>
      <c r="E584" s="1381">
        <f t="shared" si="129"/>
        <v>0</v>
      </c>
      <c r="F584" s="158"/>
      <c r="G584" s="159"/>
      <c r="H584" s="586">
        <v>0</v>
      </c>
      <c r="I584" s="158"/>
      <c r="J584" s="159"/>
      <c r="K584" s="586">
        <v>0</v>
      </c>
      <c r="L584" s="1381">
        <f t="shared" si="134"/>
        <v>0</v>
      </c>
      <c r="M584" s="7">
        <f t="shared" si="127"/>
      </c>
      <c r="N584" s="519"/>
    </row>
    <row r="585" spans="1:14" ht="18.75" customHeight="1">
      <c r="A585" s="36">
        <v>555</v>
      </c>
      <c r="B585" s="149"/>
      <c r="C585" s="156">
        <v>9528</v>
      </c>
      <c r="D585" s="644" t="s">
        <v>965</v>
      </c>
      <c r="E585" s="1381">
        <f t="shared" si="129"/>
        <v>0</v>
      </c>
      <c r="F585" s="158"/>
      <c r="G585" s="159"/>
      <c r="H585" s="586">
        <v>0</v>
      </c>
      <c r="I585" s="158"/>
      <c r="J585" s="159"/>
      <c r="K585" s="586">
        <v>0</v>
      </c>
      <c r="L585" s="1381">
        <f t="shared" si="134"/>
        <v>0</v>
      </c>
      <c r="M585" s="7">
        <f t="shared" si="127"/>
      </c>
      <c r="N585" s="519"/>
    </row>
    <row r="586" spans="1:14" ht="18.75" customHeight="1">
      <c r="A586" s="36">
        <v>560</v>
      </c>
      <c r="B586" s="149"/>
      <c r="C586" s="448">
        <v>9529</v>
      </c>
      <c r="D586" s="640" t="s">
        <v>966</v>
      </c>
      <c r="E586" s="1382">
        <f t="shared" si="129"/>
        <v>0</v>
      </c>
      <c r="F586" s="451"/>
      <c r="G586" s="451"/>
      <c r="H586" s="598">
        <v>0</v>
      </c>
      <c r="I586" s="451"/>
      <c r="J586" s="451"/>
      <c r="K586" s="598">
        <v>0</v>
      </c>
      <c r="L586" s="1382">
        <f t="shared" si="134"/>
        <v>0</v>
      </c>
      <c r="M586" s="7">
        <f t="shared" si="127"/>
      </c>
      <c r="N586" s="519"/>
    </row>
    <row r="587" spans="1:14" ht="30">
      <c r="A587" s="36">
        <v>561</v>
      </c>
      <c r="B587" s="149"/>
      <c r="C587" s="470">
        <v>9549</v>
      </c>
      <c r="D587" s="645" t="s">
        <v>839</v>
      </c>
      <c r="E587" s="1402">
        <f t="shared" si="129"/>
        <v>0</v>
      </c>
      <c r="F587" s="158"/>
      <c r="G587" s="638"/>
      <c r="H587" s="586">
        <v>0</v>
      </c>
      <c r="I587" s="158"/>
      <c r="J587" s="638"/>
      <c r="K587" s="586">
        <v>0</v>
      </c>
      <c r="L587" s="1402">
        <f t="shared" si="134"/>
        <v>0</v>
      </c>
      <c r="M587" s="7">
        <f t="shared" si="127"/>
      </c>
      <c r="N587" s="519"/>
    </row>
    <row r="588" spans="1:14" s="15" customFormat="1" ht="18.75" customHeight="1">
      <c r="A588" s="39">
        <v>565</v>
      </c>
      <c r="B588" s="578">
        <v>9600</v>
      </c>
      <c r="C588" s="1814" t="s">
        <v>967</v>
      </c>
      <c r="D588" s="1803"/>
      <c r="E588" s="579">
        <f aca="true" t="shared" si="135" ref="E588:L588">SUM(E589:E592)</f>
        <v>0</v>
      </c>
      <c r="F588" s="588">
        <f t="shared" si="135"/>
        <v>0</v>
      </c>
      <c r="G588" s="581">
        <f t="shared" si="135"/>
        <v>0</v>
      </c>
      <c r="H588" s="582">
        <f>SUM(H589:H592)</f>
        <v>0</v>
      </c>
      <c r="I588" s="588">
        <f t="shared" si="135"/>
        <v>0</v>
      </c>
      <c r="J588" s="581">
        <f t="shared" si="135"/>
        <v>0</v>
      </c>
      <c r="K588" s="582">
        <f t="shared" si="135"/>
        <v>0</v>
      </c>
      <c r="L588" s="579">
        <f t="shared" si="135"/>
        <v>0</v>
      </c>
      <c r="M588" s="7">
        <f t="shared" si="127"/>
      </c>
      <c r="N588" s="519"/>
    </row>
    <row r="589" spans="1:14" s="17" customFormat="1" ht="31.5" customHeight="1">
      <c r="A589" s="43">
        <v>566</v>
      </c>
      <c r="B589" s="181"/>
      <c r="C589" s="481">
        <v>9601</v>
      </c>
      <c r="D589" s="646" t="s">
        <v>968</v>
      </c>
      <c r="E589" s="1380">
        <f t="shared" si="129"/>
        <v>0</v>
      </c>
      <c r="F589" s="1633">
        <v>0</v>
      </c>
      <c r="G589" s="1633">
        <v>0</v>
      </c>
      <c r="H589" s="585">
        <v>0</v>
      </c>
      <c r="I589" s="1633">
        <v>0</v>
      </c>
      <c r="J589" s="1633">
        <v>0</v>
      </c>
      <c r="K589" s="585">
        <v>0</v>
      </c>
      <c r="L589" s="1380">
        <f>I589+J589+K589</f>
        <v>0</v>
      </c>
      <c r="M589" s="7">
        <f t="shared" si="127"/>
      </c>
      <c r="N589" s="519"/>
    </row>
    <row r="590" spans="1:14" s="17" customFormat="1" ht="36" customHeight="1">
      <c r="A590" s="43">
        <v>567</v>
      </c>
      <c r="B590" s="181"/>
      <c r="C590" s="632">
        <v>9603</v>
      </c>
      <c r="D590" s="647" t="s">
        <v>969</v>
      </c>
      <c r="E590" s="1382">
        <f t="shared" si="129"/>
        <v>0</v>
      </c>
      <c r="F590" s="1633">
        <v>0</v>
      </c>
      <c r="G590" s="1633">
        <v>0</v>
      </c>
      <c r="H590" s="586">
        <v>0</v>
      </c>
      <c r="I590" s="1633">
        <v>0</v>
      </c>
      <c r="J590" s="1633">
        <v>0</v>
      </c>
      <c r="K590" s="586">
        <v>0</v>
      </c>
      <c r="L590" s="1382">
        <f>I590+J590+K590</f>
        <v>0</v>
      </c>
      <c r="M590" s="7">
        <f t="shared" si="127"/>
      </c>
      <c r="N590" s="519"/>
    </row>
    <row r="591" spans="1:14" s="17" customFormat="1" ht="30.75" customHeight="1">
      <c r="A591" s="43">
        <v>568</v>
      </c>
      <c r="B591" s="181"/>
      <c r="C591" s="453">
        <v>9607</v>
      </c>
      <c r="D591" s="648" t="s">
        <v>970</v>
      </c>
      <c r="E591" s="1383">
        <f t="shared" si="129"/>
        <v>0</v>
      </c>
      <c r="F591" s="1633">
        <v>0</v>
      </c>
      <c r="G591" s="1633">
        <v>0</v>
      </c>
      <c r="H591" s="586">
        <v>0</v>
      </c>
      <c r="I591" s="1633">
        <v>0</v>
      </c>
      <c r="J591" s="1633">
        <v>0</v>
      </c>
      <c r="K591" s="586">
        <v>0</v>
      </c>
      <c r="L591" s="1383">
        <f>I591+J591+K591</f>
        <v>0</v>
      </c>
      <c r="M591" s="7">
        <f aca="true" t="shared" si="136" ref="M591:M598">(IF($E591&lt;&gt;0,$M$2,IF($L591&lt;&gt;0,$M$2,"")))</f>
      </c>
      <c r="N591" s="519"/>
    </row>
    <row r="592" spans="1:14" s="17" customFormat="1" ht="18.75" customHeight="1">
      <c r="A592" s="43">
        <v>569</v>
      </c>
      <c r="B592" s="181"/>
      <c r="C592" s="483">
        <v>9609</v>
      </c>
      <c r="D592" s="649" t="s">
        <v>971</v>
      </c>
      <c r="E592" s="1384">
        <f t="shared" si="129"/>
        <v>0</v>
      </c>
      <c r="F592" s="1633">
        <v>0</v>
      </c>
      <c r="G592" s="1633">
        <v>0</v>
      </c>
      <c r="H592" s="587">
        <v>0</v>
      </c>
      <c r="I592" s="1633">
        <v>0</v>
      </c>
      <c r="J592" s="1633">
        <v>0</v>
      </c>
      <c r="K592" s="587">
        <v>0</v>
      </c>
      <c r="L592" s="1384">
        <f>I592+J592+K592</f>
        <v>0</v>
      </c>
      <c r="M592" s="7">
        <f t="shared" si="136"/>
      </c>
      <c r="N592" s="519"/>
    </row>
    <row r="593" spans="1:14" s="15" customFormat="1" ht="18" customHeight="1">
      <c r="A593" s="39">
        <v>575</v>
      </c>
      <c r="B593" s="578">
        <v>9800</v>
      </c>
      <c r="C593" s="1814" t="s">
        <v>840</v>
      </c>
      <c r="D593" s="1803"/>
      <c r="E593" s="579">
        <f aca="true" t="shared" si="137" ref="E593:L593">SUM(E594:E598)</f>
        <v>0</v>
      </c>
      <c r="F593" s="588">
        <f t="shared" si="137"/>
        <v>0</v>
      </c>
      <c r="G593" s="581">
        <f t="shared" si="137"/>
        <v>0</v>
      </c>
      <c r="H593" s="582">
        <f>SUM(H594:H598)</f>
        <v>0</v>
      </c>
      <c r="I593" s="588">
        <f t="shared" si="137"/>
        <v>0</v>
      </c>
      <c r="J593" s="581">
        <f t="shared" si="137"/>
        <v>0</v>
      </c>
      <c r="K593" s="582">
        <f t="shared" si="137"/>
        <v>0</v>
      </c>
      <c r="L593" s="579">
        <f t="shared" si="137"/>
        <v>0</v>
      </c>
      <c r="M593" s="7">
        <f t="shared" si="136"/>
      </c>
      <c r="N593" s="519"/>
    </row>
    <row r="594" spans="1:14" ht="18.75" customHeight="1">
      <c r="A594" s="36">
        <v>580</v>
      </c>
      <c r="B594" s="583"/>
      <c r="C594" s="150">
        <v>9810</v>
      </c>
      <c r="D594" s="187" t="s">
        <v>817</v>
      </c>
      <c r="E594" s="650">
        <f t="shared" si="129"/>
        <v>0</v>
      </c>
      <c r="F594" s="152"/>
      <c r="G594" s="153"/>
      <c r="H594" s="585">
        <v>0</v>
      </c>
      <c r="I594" s="152"/>
      <c r="J594" s="153"/>
      <c r="K594" s="585">
        <v>0</v>
      </c>
      <c r="L594" s="1380">
        <f>I594+J594+K594</f>
        <v>0</v>
      </c>
      <c r="M594" s="7">
        <f t="shared" si="136"/>
      </c>
      <c r="N594" s="519"/>
    </row>
    <row r="595" spans="1:14" ht="18.75" customHeight="1">
      <c r="A595" s="36">
        <v>585</v>
      </c>
      <c r="B595" s="583"/>
      <c r="C595" s="156">
        <v>9820</v>
      </c>
      <c r="D595" s="157" t="s">
        <v>818</v>
      </c>
      <c r="E595" s="651">
        <f t="shared" si="129"/>
        <v>0</v>
      </c>
      <c r="F595" s="158"/>
      <c r="G595" s="159"/>
      <c r="H595" s="586">
        <v>0</v>
      </c>
      <c r="I595" s="158"/>
      <c r="J595" s="159"/>
      <c r="K595" s="586">
        <v>0</v>
      </c>
      <c r="L595" s="1381">
        <f>I595+J595+K595</f>
        <v>0</v>
      </c>
      <c r="M595" s="7">
        <f t="shared" si="136"/>
      </c>
      <c r="N595" s="519"/>
    </row>
    <row r="596" spans="1:14" ht="18.75" customHeight="1">
      <c r="A596" s="36">
        <v>590</v>
      </c>
      <c r="B596" s="583"/>
      <c r="C596" s="156">
        <v>9830</v>
      </c>
      <c r="D596" s="157" t="s">
        <v>819</v>
      </c>
      <c r="E596" s="651">
        <f t="shared" si="129"/>
        <v>0</v>
      </c>
      <c r="F596" s="158"/>
      <c r="G596" s="159"/>
      <c r="H596" s="586">
        <v>0</v>
      </c>
      <c r="I596" s="158"/>
      <c r="J596" s="159"/>
      <c r="K596" s="586">
        <v>0</v>
      </c>
      <c r="L596" s="1381">
        <f>I596+J596+K596</f>
        <v>0</v>
      </c>
      <c r="M596" s="7">
        <f t="shared" si="136"/>
      </c>
      <c r="N596" s="519"/>
    </row>
    <row r="597" spans="1:14" ht="18.75" customHeight="1">
      <c r="A597" s="23">
        <v>600</v>
      </c>
      <c r="B597" s="583"/>
      <c r="C597" s="162">
        <v>9850</v>
      </c>
      <c r="D597" s="182" t="s">
        <v>820</v>
      </c>
      <c r="E597" s="652">
        <f t="shared" si="129"/>
        <v>0</v>
      </c>
      <c r="F597" s="164"/>
      <c r="G597" s="159"/>
      <c r="H597" s="598">
        <v>0</v>
      </c>
      <c r="I597" s="164"/>
      <c r="J597" s="159"/>
      <c r="K597" s="598">
        <v>0</v>
      </c>
      <c r="L597" s="1393">
        <f>I597+J597+K597</f>
        <v>0</v>
      </c>
      <c r="M597" s="7">
        <f t="shared" si="136"/>
      </c>
      <c r="N597" s="519"/>
    </row>
    <row r="598" spans="1:14" ht="33" customHeight="1">
      <c r="A598" s="23">
        <v>605</v>
      </c>
      <c r="B598" s="653"/>
      <c r="C598" s="654">
        <v>9890</v>
      </c>
      <c r="D598" s="655" t="s">
        <v>841</v>
      </c>
      <c r="E598" s="1403">
        <f>F598+G598+H598</f>
        <v>0</v>
      </c>
      <c r="F598" s="656">
        <v>0</v>
      </c>
      <c r="G598" s="657">
        <v>0</v>
      </c>
      <c r="H598" s="658">
        <v>0</v>
      </c>
      <c r="I598" s="1470">
        <v>0</v>
      </c>
      <c r="J598" s="1471">
        <v>0</v>
      </c>
      <c r="K598" s="659">
        <v>0</v>
      </c>
      <c r="L598" s="1403">
        <f>I598+J598+K598</f>
        <v>0</v>
      </c>
      <c r="M598" s="7">
        <f t="shared" si="136"/>
      </c>
      <c r="N598" s="519"/>
    </row>
    <row r="599" spans="1:14" ht="20.25" customHeight="1" thickBot="1">
      <c r="A599" s="23">
        <v>610</v>
      </c>
      <c r="B599" s="660" t="s">
        <v>916</v>
      </c>
      <c r="C599" s="661" t="s">
        <v>748</v>
      </c>
      <c r="D599" s="662" t="s">
        <v>972</v>
      </c>
      <c r="E599" s="663">
        <f aca="true" t="shared" si="138" ref="E599:L599">SUM(E463,E467,E470,E473,E483,E499,E504,E505,E514,E518,E523,E480,E526,E533,E537,E538,E543,E546,E568,E588,E593)</f>
        <v>560825</v>
      </c>
      <c r="F599" s="664">
        <f t="shared" si="138"/>
        <v>36727</v>
      </c>
      <c r="G599" s="665">
        <f t="shared" si="138"/>
        <v>524098</v>
      </c>
      <c r="H599" s="666">
        <f t="shared" si="138"/>
        <v>0</v>
      </c>
      <c r="I599" s="664">
        <f t="shared" si="138"/>
        <v>11763</v>
      </c>
      <c r="J599" s="665">
        <f t="shared" si="138"/>
        <v>109632</v>
      </c>
      <c r="K599" s="667">
        <f t="shared" si="138"/>
        <v>0</v>
      </c>
      <c r="L599" s="663">
        <f t="shared" si="138"/>
        <v>121395</v>
      </c>
      <c r="M599" s="7">
        <v>1</v>
      </c>
      <c r="N599" s="519"/>
    </row>
    <row r="600" spans="1:14" ht="16.5" thickTop="1">
      <c r="A600" s="23"/>
      <c r="B600" s="229"/>
      <c r="C600" s="229"/>
      <c r="D600" s="558">
        <f>+IF(+SUM(E600:J600)=0,0,"Контрола: дефицит/излишък = финансиране с обратен знак (V. + VІ. = 0)")</f>
        <v>0</v>
      </c>
      <c r="E600" s="668">
        <f>E599+E447</f>
        <v>0</v>
      </c>
      <c r="F600" s="669"/>
      <c r="G600" s="669"/>
      <c r="H600" s="669"/>
      <c r="I600" s="668"/>
      <c r="J600" s="669"/>
      <c r="K600" s="669"/>
      <c r="L600" s="669">
        <f>L599+L447</f>
        <v>0</v>
      </c>
      <c r="M600" s="7">
        <v>1</v>
      </c>
      <c r="N600" s="519"/>
    </row>
    <row r="601" spans="1:14" ht="15">
      <c r="A601" s="23"/>
      <c r="B601" s="392"/>
      <c r="C601" s="551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19"/>
    </row>
    <row r="602" spans="1:14" ht="25.5" customHeight="1">
      <c r="A602" s="23"/>
      <c r="B602" s="392"/>
      <c r="C602" s="6"/>
      <c r="D602" s="230"/>
      <c r="E602" s="59"/>
      <c r="F602" s="59" t="s">
        <v>884</v>
      </c>
      <c r="G602" s="1796"/>
      <c r="H602" s="1797"/>
      <c r="I602" s="1797"/>
      <c r="J602" s="1798"/>
      <c r="K602" s="103"/>
      <c r="L602" s="229"/>
      <c r="M602" s="7">
        <v>1</v>
      </c>
      <c r="N602" s="519"/>
    </row>
    <row r="603" spans="1:14" ht="18.75" customHeight="1">
      <c r="A603" s="23"/>
      <c r="B603" s="392"/>
      <c r="C603" s="551"/>
      <c r="D603" s="230"/>
      <c r="E603" s="229"/>
      <c r="F603" s="551"/>
      <c r="G603" s="1784" t="s">
        <v>885</v>
      </c>
      <c r="H603" s="1784"/>
      <c r="I603" s="1784"/>
      <c r="J603" s="1784"/>
      <c r="K603" s="103"/>
      <c r="L603" s="229"/>
      <c r="M603" s="7">
        <v>1</v>
      </c>
      <c r="N603" s="519"/>
    </row>
    <row r="604" spans="1:14" ht="6.75" customHeight="1">
      <c r="A604" s="23"/>
      <c r="B604" s="392"/>
      <c r="C604" s="551"/>
      <c r="D604" s="230"/>
      <c r="E604" s="229"/>
      <c r="F604" s="551"/>
      <c r="G604" s="219"/>
      <c r="H604" s="219"/>
      <c r="I604" s="219"/>
      <c r="J604" s="219"/>
      <c r="K604" s="103"/>
      <c r="L604" s="229"/>
      <c r="M604" s="7">
        <v>1</v>
      </c>
      <c r="N604" s="519"/>
    </row>
    <row r="605" spans="1:14" ht="25.5" customHeight="1">
      <c r="A605" s="23"/>
      <c r="B605" s="392"/>
      <c r="C605" s="670" t="s">
        <v>886</v>
      </c>
      <c r="D605" s="671"/>
      <c r="E605" s="672"/>
      <c r="F605" s="219" t="s">
        <v>887</v>
      </c>
      <c r="G605" s="1799"/>
      <c r="H605" s="1800"/>
      <c r="I605" s="1800"/>
      <c r="J605" s="1801"/>
      <c r="K605" s="103"/>
      <c r="L605" s="229"/>
      <c r="M605" s="7">
        <v>1</v>
      </c>
      <c r="N605" s="519"/>
    </row>
    <row r="606" spans="1:14" ht="21.75" customHeight="1">
      <c r="A606" s="23"/>
      <c r="B606" s="1782" t="s">
        <v>888</v>
      </c>
      <c r="C606" s="1783"/>
      <c r="D606" s="673" t="s">
        <v>889</v>
      </c>
      <c r="E606" s="674"/>
      <c r="F606" s="675"/>
      <c r="G606" s="1784" t="s">
        <v>885</v>
      </c>
      <c r="H606" s="1784"/>
      <c r="I606" s="1784"/>
      <c r="J606" s="1784"/>
      <c r="K606" s="103"/>
      <c r="L606" s="229"/>
      <c r="M606" s="7">
        <v>1</v>
      </c>
      <c r="N606" s="519"/>
    </row>
    <row r="607" spans="1:14" ht="24.75" customHeight="1">
      <c r="A607" s="36"/>
      <c r="B607" s="1785"/>
      <c r="C607" s="1786"/>
      <c r="D607" s="676" t="s">
        <v>890</v>
      </c>
      <c r="E607" s="677"/>
      <c r="F607" s="678"/>
      <c r="G607" s="679" t="s">
        <v>891</v>
      </c>
      <c r="H607" s="1787"/>
      <c r="I607" s="1788"/>
      <c r="J607" s="1789"/>
      <c r="K607" s="103"/>
      <c r="L607" s="229"/>
      <c r="M607" s="7">
        <v>1</v>
      </c>
      <c r="N607" s="519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19"/>
      <c r="O608" s="686"/>
      <c r="P608" s="686"/>
      <c r="Q608" s="686"/>
      <c r="R608" s="686"/>
      <c r="S608" s="686"/>
      <c r="T608" s="686"/>
      <c r="U608" s="686"/>
      <c r="V608" s="686"/>
      <c r="W608" s="686"/>
      <c r="X608" s="686"/>
      <c r="Y608" s="686"/>
      <c r="Z608" s="686"/>
      <c r="AA608" s="686"/>
      <c r="AB608" s="686"/>
      <c r="AC608" s="686"/>
      <c r="AD608" s="686"/>
      <c r="AE608" s="686"/>
      <c r="AF608" s="686"/>
      <c r="AG608" s="686"/>
      <c r="AH608" s="686"/>
      <c r="AI608" s="686"/>
      <c r="AJ608" s="686"/>
      <c r="AK608" s="686"/>
      <c r="AL608" s="686"/>
      <c r="AM608" s="686"/>
      <c r="AN608" s="686"/>
      <c r="AO608" s="686"/>
      <c r="AP608" s="686"/>
      <c r="AQ608" s="686"/>
      <c r="AR608" s="686"/>
      <c r="AS608" s="686"/>
      <c r="AT608" s="686"/>
      <c r="AU608" s="686"/>
      <c r="AV608" s="686"/>
      <c r="AW608" s="686"/>
      <c r="AX608" s="686"/>
      <c r="AY608" s="686"/>
      <c r="AZ608" s="686"/>
      <c r="BA608" s="686"/>
      <c r="BB608" s="686"/>
      <c r="BC608" s="686"/>
      <c r="BD608" s="686"/>
      <c r="BE608" s="686"/>
      <c r="BF608" s="686"/>
      <c r="BG608" s="686"/>
      <c r="BH608" s="686"/>
      <c r="BI608" s="686"/>
      <c r="BJ608" s="686"/>
      <c r="BK608" s="686"/>
      <c r="BL608" s="686"/>
      <c r="BM608" s="686"/>
      <c r="BN608" s="686"/>
      <c r="BO608" s="686"/>
      <c r="BP608" s="686"/>
      <c r="BQ608" s="686"/>
      <c r="BR608" s="686"/>
      <c r="BS608" s="686"/>
      <c r="BT608" s="686"/>
      <c r="BU608" s="686"/>
      <c r="BV608" s="686"/>
      <c r="BW608" s="686"/>
      <c r="BX608" s="686"/>
      <c r="BY608" s="686"/>
      <c r="BZ608" s="686"/>
      <c r="CA608" s="686"/>
      <c r="CB608" s="686"/>
      <c r="CC608" s="686"/>
      <c r="CD608" s="686"/>
      <c r="CE608" s="686"/>
      <c r="CF608" s="686"/>
      <c r="CG608" s="686"/>
      <c r="CH608" s="686"/>
      <c r="CI608" s="686"/>
      <c r="CJ608" s="686"/>
      <c r="CK608" s="686"/>
      <c r="CL608" s="686"/>
      <c r="CM608" s="686"/>
      <c r="CN608" s="686"/>
      <c r="CO608" s="686"/>
      <c r="CP608" s="686"/>
      <c r="CQ608" s="686"/>
      <c r="CR608" s="686"/>
      <c r="CS608" s="686"/>
      <c r="CT608" s="686"/>
      <c r="CU608" s="686"/>
      <c r="CV608" s="686"/>
      <c r="CW608" s="686"/>
      <c r="CX608" s="686"/>
      <c r="CY608" s="686"/>
      <c r="CZ608" s="686"/>
      <c r="DA608" s="686"/>
      <c r="DB608" s="686"/>
      <c r="DC608" s="686"/>
      <c r="DD608" s="686"/>
      <c r="DE608" s="686"/>
      <c r="DF608" s="686"/>
      <c r="DG608" s="686"/>
      <c r="DH608" s="686"/>
      <c r="DI608" s="686"/>
      <c r="DJ608" s="686"/>
      <c r="DK608" s="686"/>
      <c r="DL608" s="686"/>
      <c r="DM608" s="686"/>
      <c r="DN608" s="686"/>
      <c r="DO608" s="686"/>
      <c r="DP608" s="686"/>
      <c r="DQ608" s="686"/>
      <c r="DR608" s="686"/>
      <c r="DS608" s="686"/>
      <c r="DT608" s="686"/>
      <c r="DU608" s="686"/>
      <c r="DV608" s="686"/>
      <c r="DW608" s="686"/>
      <c r="DX608" s="686"/>
      <c r="DY608" s="686"/>
      <c r="DZ608" s="686"/>
      <c r="EA608" s="686"/>
      <c r="EB608" s="686"/>
      <c r="EC608" s="686"/>
      <c r="ED608" s="686"/>
      <c r="EE608" s="686"/>
      <c r="EF608" s="686"/>
      <c r="EG608" s="686"/>
      <c r="EH608" s="686"/>
      <c r="EI608" s="686"/>
      <c r="EJ608" s="686"/>
      <c r="EK608" s="686"/>
      <c r="EL608" s="686"/>
      <c r="EM608" s="686"/>
      <c r="EN608" s="686"/>
      <c r="EO608" s="686"/>
      <c r="EP608" s="686"/>
      <c r="EQ608" s="686"/>
      <c r="ER608" s="686"/>
      <c r="ES608" s="686"/>
      <c r="ET608" s="686"/>
      <c r="EU608" s="686"/>
      <c r="EV608" s="686"/>
      <c r="EW608" s="686"/>
      <c r="EX608" s="686"/>
      <c r="EY608" s="686"/>
      <c r="EZ608" s="686"/>
      <c r="FA608" s="686"/>
      <c r="FB608" s="686"/>
      <c r="FC608" s="686"/>
      <c r="FD608" s="686"/>
      <c r="FE608" s="686"/>
      <c r="FF608" s="686"/>
      <c r="FG608" s="686"/>
      <c r="FH608" s="686"/>
      <c r="FI608" s="686"/>
      <c r="FJ608" s="686"/>
      <c r="FK608" s="686"/>
      <c r="FL608" s="686"/>
      <c r="FM608" s="686"/>
      <c r="FN608" s="686"/>
      <c r="FO608" s="686"/>
      <c r="FP608" s="686"/>
      <c r="FQ608" s="686"/>
      <c r="FR608" s="686"/>
      <c r="FS608" s="686"/>
      <c r="FT608" s="686"/>
      <c r="FU608" s="686"/>
      <c r="FV608" s="686"/>
      <c r="FW608" s="686"/>
      <c r="FX608" s="686"/>
      <c r="FY608" s="686"/>
      <c r="FZ608" s="686"/>
      <c r="GA608" s="686"/>
      <c r="GB608" s="686"/>
      <c r="GC608" s="686"/>
      <c r="GD608" s="686"/>
      <c r="GE608" s="686"/>
      <c r="GF608" s="686"/>
      <c r="GG608" s="686"/>
      <c r="GH608" s="686"/>
      <c r="GI608" s="686"/>
      <c r="GJ608" s="686"/>
      <c r="GK608" s="686"/>
      <c r="GL608" s="686"/>
      <c r="GM608" s="686"/>
      <c r="GN608" s="686"/>
      <c r="GO608" s="686"/>
      <c r="GP608" s="686"/>
      <c r="GQ608" s="686"/>
      <c r="GR608" s="686"/>
      <c r="GS608" s="686"/>
      <c r="GT608" s="686"/>
      <c r="GU608" s="686"/>
      <c r="GV608" s="686"/>
      <c r="GW608" s="686"/>
      <c r="GX608" s="686"/>
      <c r="GY608" s="686"/>
      <c r="GZ608" s="686"/>
      <c r="HA608" s="686"/>
      <c r="HB608" s="686"/>
      <c r="HC608" s="686"/>
      <c r="HD608" s="686"/>
      <c r="HE608" s="686"/>
      <c r="HF608" s="686"/>
      <c r="HG608" s="686"/>
      <c r="HH608" s="686"/>
      <c r="HI608" s="686"/>
      <c r="HJ608" s="686"/>
      <c r="HK608" s="686"/>
      <c r="HL608" s="686"/>
      <c r="HM608" s="686"/>
      <c r="HN608" s="686"/>
      <c r="HO608" s="686"/>
      <c r="HP608" s="686"/>
      <c r="HQ608" s="686"/>
      <c r="HR608" s="686"/>
      <c r="HS608" s="686"/>
      <c r="HT608" s="686"/>
      <c r="HU608" s="686"/>
      <c r="HV608" s="686"/>
      <c r="HW608" s="686"/>
      <c r="HX608" s="686"/>
      <c r="HY608" s="686"/>
      <c r="HZ608" s="686"/>
      <c r="IA608" s="686"/>
      <c r="IB608" s="686"/>
      <c r="IC608" s="686"/>
      <c r="ID608" s="686"/>
      <c r="IE608" s="686"/>
      <c r="IF608" s="686"/>
      <c r="IG608" s="686"/>
    </row>
    <row r="609" spans="2:14" ht="21" customHeight="1">
      <c r="B609" s="680"/>
      <c r="C609" s="680"/>
      <c r="D609" s="681"/>
      <c r="E609" s="680"/>
      <c r="F609" s="680"/>
      <c r="G609" s="679" t="s">
        <v>892</v>
      </c>
      <c r="H609" s="1787"/>
      <c r="I609" s="1788"/>
      <c r="J609" s="1789"/>
      <c r="K609" s="224"/>
      <c r="L609" s="238"/>
      <c r="M609" s="7" t="e">
        <f>(IF(#REF!&lt;&gt;0,$M$2,IF(#REF!&lt;&gt;0,$M$2,"")))</f>
        <v>#REF!</v>
      </c>
      <c r="N609" s="519"/>
    </row>
    <row r="610" spans="2:14" ht="15.75">
      <c r="B610" s="682"/>
      <c r="C610" s="682"/>
      <c r="D610" s="683"/>
      <c r="E610" s="682"/>
      <c r="F610" s="682"/>
      <c r="G610" s="682"/>
      <c r="H610" s="682"/>
      <c r="I610" s="682"/>
      <c r="J610" s="682"/>
      <c r="K610" s="682"/>
      <c r="L610" s="682"/>
      <c r="M610" s="682"/>
      <c r="N610" s="682"/>
    </row>
    <row r="611" spans="2:14" ht="15.75">
      <c r="B611" s="108"/>
      <c r="C611" s="108"/>
      <c r="D611" s="684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  <row r="619" spans="2:13" ht="15.75">
      <c r="B619" s="6"/>
      <c r="C619" s="6"/>
      <c r="D619" s="522"/>
      <c r="E619" s="38"/>
      <c r="F619" s="38"/>
      <c r="G619" s="38"/>
      <c r="H619" s="38"/>
      <c r="I619" s="38"/>
      <c r="J619" s="38"/>
      <c r="K619" s="38"/>
      <c r="L619" s="38"/>
      <c r="M619" s="7">
        <f>(IF($E753&lt;&gt;0,$M$2,IF($L753&lt;&gt;0,$M$2,"")))</f>
      </c>
    </row>
    <row r="620" spans="2:13" ht="15.75">
      <c r="B620" s="6"/>
      <c r="C620" s="1366"/>
      <c r="D620" s="1367"/>
      <c r="E620" s="38"/>
      <c r="F620" s="38"/>
      <c r="G620" s="38"/>
      <c r="H620" s="38"/>
      <c r="I620" s="38"/>
      <c r="J620" s="38"/>
      <c r="K620" s="38"/>
      <c r="L620" s="38"/>
      <c r="M620" s="7">
        <f>(IF($E753&lt;&gt;0,$M$2,IF($L753&lt;&gt;0,$M$2,"")))</f>
      </c>
    </row>
    <row r="621" spans="2:13" ht="15.75">
      <c r="B621" s="1825" t="str">
        <f>$B$7</f>
        <v>ОТЧЕТНИ ДАННИ ПО ЕБК ЗА СМЕТКИТЕ ЗА СРЕДСТВАТА ОТ ЕВРОПЕЙСКИЯ СЪЮЗ - КСФ</v>
      </c>
      <c r="C621" s="1826"/>
      <c r="D621" s="1826"/>
      <c r="E621" s="243"/>
      <c r="F621" s="243"/>
      <c r="G621" s="238"/>
      <c r="H621" s="238"/>
      <c r="I621" s="238"/>
      <c r="J621" s="238"/>
      <c r="K621" s="238"/>
      <c r="L621" s="238"/>
      <c r="M621" s="7">
        <f>(IF($E753&lt;&gt;0,$M$2,IF($L753&lt;&gt;0,$M$2,"")))</f>
      </c>
    </row>
    <row r="622" spans="2:13" ht="15.75">
      <c r="B622" s="229"/>
      <c r="C622" s="392"/>
      <c r="D622" s="401"/>
      <c r="E622" s="407" t="s">
        <v>468</v>
      </c>
      <c r="F622" s="407" t="s">
        <v>842</v>
      </c>
      <c r="G622" s="238"/>
      <c r="H622" s="1363" t="s">
        <v>1266</v>
      </c>
      <c r="I622" s="1364"/>
      <c r="J622" s="1365"/>
      <c r="K622" s="238"/>
      <c r="L622" s="238"/>
      <c r="M622" s="7">
        <f>(IF($E753&lt;&gt;0,$M$2,IF($L753&lt;&gt;0,$M$2,"")))</f>
      </c>
    </row>
    <row r="623" spans="2:13" ht="18.75">
      <c r="B623" s="1817">
        <f>$B$9</f>
        <v>0</v>
      </c>
      <c r="C623" s="1818"/>
      <c r="D623" s="1819"/>
      <c r="E623" s="115">
        <f>$E$9</f>
        <v>43101</v>
      </c>
      <c r="F623" s="227">
        <f>$F$9</f>
        <v>43251</v>
      </c>
      <c r="G623" s="238"/>
      <c r="H623" s="238"/>
      <c r="I623" s="238"/>
      <c r="J623" s="238"/>
      <c r="K623" s="238"/>
      <c r="L623" s="238"/>
      <c r="M623" s="7">
        <f>(IF($E753&lt;&gt;0,$M$2,IF($L753&lt;&gt;0,$M$2,"")))</f>
      </c>
    </row>
    <row r="624" spans="2:13" ht="15.75">
      <c r="B624" s="228" t="str">
        <f>$B$10</f>
        <v>(наименование на разпоредителя с бюджет)</v>
      </c>
      <c r="C624" s="229"/>
      <c r="D624" s="230"/>
      <c r="E624" s="238"/>
      <c r="F624" s="238"/>
      <c r="G624" s="238"/>
      <c r="H624" s="238"/>
      <c r="I624" s="238"/>
      <c r="J624" s="238"/>
      <c r="K624" s="238"/>
      <c r="L624" s="238"/>
      <c r="M624" s="7">
        <f>(IF($E753&lt;&gt;0,$M$2,IF($L753&lt;&gt;0,$M$2,"")))</f>
      </c>
    </row>
    <row r="625" spans="2:13" ht="15.75">
      <c r="B625" s="228"/>
      <c r="C625" s="229"/>
      <c r="D625" s="230"/>
      <c r="E625" s="238"/>
      <c r="F625" s="238"/>
      <c r="G625" s="238"/>
      <c r="H625" s="238"/>
      <c r="I625" s="238"/>
      <c r="J625" s="238"/>
      <c r="K625" s="238"/>
      <c r="L625" s="238"/>
      <c r="M625" s="7">
        <f>(IF($E753&lt;&gt;0,$M$2,IF($L753&lt;&gt;0,$M$2,"")))</f>
      </c>
    </row>
    <row r="626" spans="2:13" ht="19.5">
      <c r="B626" s="1876" t="str">
        <f>$B$12</f>
        <v>Симеоновград</v>
      </c>
      <c r="C626" s="1877"/>
      <c r="D626" s="1878"/>
      <c r="E626" s="411" t="s">
        <v>898</v>
      </c>
      <c r="F626" s="1361" t="str">
        <f>$F$12</f>
        <v>7607</v>
      </c>
      <c r="G626" s="238"/>
      <c r="H626" s="238"/>
      <c r="I626" s="238"/>
      <c r="J626" s="238"/>
      <c r="K626" s="238"/>
      <c r="L626" s="238"/>
      <c r="M626" s="7">
        <f>(IF($E753&lt;&gt;0,$M$2,IF($L753&lt;&gt;0,$M$2,"")))</f>
      </c>
    </row>
    <row r="627" spans="2:13" ht="15.75">
      <c r="B627" s="234" t="str">
        <f>$B$13</f>
        <v>(наименование на първостепенния разпоредител с бюджет)</v>
      </c>
      <c r="C627" s="229"/>
      <c r="D627" s="230"/>
      <c r="E627" s="1362"/>
      <c r="F627" s="243"/>
      <c r="G627" s="238"/>
      <c r="H627" s="238"/>
      <c r="I627" s="238"/>
      <c r="J627" s="238"/>
      <c r="K627" s="238"/>
      <c r="L627" s="238"/>
      <c r="M627" s="7">
        <f>(IF($E753&lt;&gt;0,$M$2,IF($L753&lt;&gt;0,$M$2,"")))</f>
      </c>
    </row>
    <row r="628" spans="2:13" ht="19.5">
      <c r="B628" s="237"/>
      <c r="C628" s="238"/>
      <c r="D628" s="124" t="s">
        <v>899</v>
      </c>
      <c r="E628" s="239">
        <f>$E$15</f>
        <v>98</v>
      </c>
      <c r="F628" s="415" t="str">
        <f>$F$15</f>
        <v>СЕС - КСФ</v>
      </c>
      <c r="G628" s="219"/>
      <c r="H628" s="219"/>
      <c r="I628" s="219"/>
      <c r="J628" s="219"/>
      <c r="K628" s="219"/>
      <c r="L628" s="219"/>
      <c r="M628" s="7">
        <f>(IF($E753&lt;&gt;0,$M$2,IF($L753&lt;&gt;0,$M$2,"")))</f>
      </c>
    </row>
    <row r="629" spans="2:13" ht="15.75">
      <c r="B629" s="229"/>
      <c r="C629" s="392"/>
      <c r="D629" s="401"/>
      <c r="E629" s="238"/>
      <c r="F629" s="410"/>
      <c r="G629" s="410"/>
      <c r="H629" s="410"/>
      <c r="I629" s="410"/>
      <c r="J629" s="410"/>
      <c r="K629" s="410"/>
      <c r="L629" s="1378" t="s">
        <v>469</v>
      </c>
      <c r="M629" s="7">
        <f>(IF($E753&lt;&gt;0,$M$2,IF($L753&lt;&gt;0,$M$2,"")))</f>
      </c>
    </row>
    <row r="630" spans="2:13" ht="18.75">
      <c r="B630" s="248"/>
      <c r="C630" s="249"/>
      <c r="D630" s="250" t="s">
        <v>719</v>
      </c>
      <c r="E630" s="1861" t="s">
        <v>2031</v>
      </c>
      <c r="F630" s="1862"/>
      <c r="G630" s="1862"/>
      <c r="H630" s="1863"/>
      <c r="I630" s="1870" t="s">
        <v>2032</v>
      </c>
      <c r="J630" s="1871"/>
      <c r="K630" s="1871"/>
      <c r="L630" s="1872"/>
      <c r="M630" s="7">
        <f>(IF($E753&lt;&gt;0,$M$2,IF($L753&lt;&gt;0,$M$2,"")))</f>
      </c>
    </row>
    <row r="631" spans="2:13" ht="56.25">
      <c r="B631" s="251" t="s">
        <v>62</v>
      </c>
      <c r="C631" s="252" t="s">
        <v>470</v>
      </c>
      <c r="D631" s="253" t="s">
        <v>720</v>
      </c>
      <c r="E631" s="1404" t="str">
        <f>$E$20</f>
        <v>Уточнен план                Общо</v>
      </c>
      <c r="F631" s="1408" t="str">
        <f>$F$20</f>
        <v>държавни дейности</v>
      </c>
      <c r="G631" s="1409" t="str">
        <f>$G$20</f>
        <v>местни дейности</v>
      </c>
      <c r="H631" s="1410" t="str">
        <f>$H$20</f>
        <v>дофинансиране</v>
      </c>
      <c r="I631" s="254" t="str">
        <f>$I$20</f>
        <v>държавни дейности -ОТЧЕТ</v>
      </c>
      <c r="J631" s="255" t="str">
        <f>$J$20</f>
        <v>местни дейности - ОТЧЕТ</v>
      </c>
      <c r="K631" s="256" t="str">
        <f>$K$20</f>
        <v>дофинансиране - ОТЧЕТ</v>
      </c>
      <c r="L631" s="1669" t="str">
        <f>$L$20</f>
        <v>ОТЧЕТ                                    ОБЩО</v>
      </c>
      <c r="M631" s="7">
        <f>(IF($E753&lt;&gt;0,$M$2,IF($L753&lt;&gt;0,$M$2,"")))</f>
      </c>
    </row>
    <row r="632" spans="2:13" ht="18.75">
      <c r="B632" s="259"/>
      <c r="C632" s="260"/>
      <c r="D632" s="261" t="s">
        <v>750</v>
      </c>
      <c r="E632" s="1456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2" t="str">
        <f>$I$21</f>
        <v>(5)</v>
      </c>
      <c r="J632" s="263" t="str">
        <f>$J$21</f>
        <v>(6)</v>
      </c>
      <c r="K632" s="264" t="str">
        <f>$K$21</f>
        <v>(7)</v>
      </c>
      <c r="L632" s="265" t="str">
        <f>$L$21</f>
        <v>(8)</v>
      </c>
      <c r="M632" s="7">
        <f>(IF($E753&lt;&gt;0,$M$2,IF($L753&lt;&gt;0,$M$2,"")))</f>
      </c>
    </row>
    <row r="633" spans="2:13" ht="15.75">
      <c r="B633" s="1452"/>
      <c r="C633" s="1608" t="str">
        <f>VLOOKUP(D633,OP_LIST2,2,FALSE)</f>
        <v>98311</v>
      </c>
      <c r="D633" s="1453" t="s">
        <v>1245</v>
      </c>
      <c r="E633" s="390"/>
      <c r="F633" s="1442"/>
      <c r="G633" s="1443"/>
      <c r="H633" s="1444"/>
      <c r="I633" s="1442"/>
      <c r="J633" s="1443"/>
      <c r="K633" s="1444"/>
      <c r="L633" s="1441"/>
      <c r="M633" s="7">
        <f>(IF($E753&lt;&gt;0,$M$2,IF($L753&lt;&gt;0,$M$2,"")))</f>
      </c>
    </row>
    <row r="634" spans="2:13" ht="15.75">
      <c r="B634" s="1455"/>
      <c r="C634" s="1460">
        <f>VLOOKUP(D635,EBK_DEIN2,2,FALSE)</f>
        <v>1117</v>
      </c>
      <c r="D634" s="1459" t="s">
        <v>799</v>
      </c>
      <c r="E634" s="390"/>
      <c r="F634" s="1445"/>
      <c r="G634" s="1446"/>
      <c r="H634" s="1447"/>
      <c r="I634" s="1445"/>
      <c r="J634" s="1446"/>
      <c r="K634" s="1447"/>
      <c r="L634" s="1441"/>
      <c r="M634" s="7">
        <f>(IF($E753&lt;&gt;0,$M$2,IF($L753&lt;&gt;0,$M$2,"")))</f>
      </c>
    </row>
    <row r="635" spans="2:13" ht="15.75">
      <c r="B635" s="1451"/>
      <c r="C635" s="1587">
        <f>+C634</f>
        <v>1117</v>
      </c>
      <c r="D635" s="1453" t="s">
        <v>390</v>
      </c>
      <c r="E635" s="390"/>
      <c r="F635" s="1445"/>
      <c r="G635" s="1446"/>
      <c r="H635" s="1447"/>
      <c r="I635" s="1445"/>
      <c r="J635" s="1446"/>
      <c r="K635" s="1447"/>
      <c r="L635" s="1441"/>
      <c r="M635" s="7">
        <f>(IF($E753&lt;&gt;0,$M$2,IF($L753&lt;&gt;0,$M$2,"")))</f>
      </c>
    </row>
    <row r="636" spans="2:13" ht="15.75">
      <c r="B636" s="1457"/>
      <c r="C636" s="1454"/>
      <c r="D636" s="1458" t="s">
        <v>721</v>
      </c>
      <c r="E636" s="390"/>
      <c r="F636" s="1448"/>
      <c r="G636" s="1449"/>
      <c r="H636" s="1450"/>
      <c r="I636" s="1448"/>
      <c r="J636" s="1449"/>
      <c r="K636" s="1450"/>
      <c r="L636" s="1441"/>
      <c r="M636" s="7">
        <f>(IF($E753&lt;&gt;0,$M$2,IF($L753&lt;&gt;0,$M$2,"")))</f>
      </c>
    </row>
    <row r="637" spans="2:14" ht="15.75">
      <c r="B637" s="273">
        <v>100</v>
      </c>
      <c r="C637" s="1850" t="s">
        <v>751</v>
      </c>
      <c r="D637" s="1851"/>
      <c r="E637" s="274">
        <f aca="true" t="shared" si="139" ref="E637:L637">SUM(E638:E639)</f>
        <v>0</v>
      </c>
      <c r="F637" s="275">
        <f t="shared" si="139"/>
        <v>0</v>
      </c>
      <c r="G637" s="276">
        <f t="shared" si="139"/>
        <v>0</v>
      </c>
      <c r="H637" s="277">
        <f t="shared" si="139"/>
        <v>0</v>
      </c>
      <c r="I637" s="275">
        <f t="shared" si="139"/>
        <v>0</v>
      </c>
      <c r="J637" s="276">
        <f t="shared" si="139"/>
        <v>0</v>
      </c>
      <c r="K637" s="277">
        <f t="shared" si="139"/>
        <v>0</v>
      </c>
      <c r="L637" s="274">
        <f t="shared" si="139"/>
        <v>0</v>
      </c>
      <c r="M637" s="12">
        <f aca="true" t="shared" si="140" ref="M637:M668">(IF($E637&lt;&gt;0,$M$2,IF($L637&lt;&gt;0,$M$2,"")))</f>
      </c>
      <c r="N637" s="13"/>
    </row>
    <row r="638" spans="2:14" ht="15.75">
      <c r="B638" s="279"/>
      <c r="C638" s="280">
        <v>101</v>
      </c>
      <c r="D638" s="281" t="s">
        <v>752</v>
      </c>
      <c r="E638" s="282">
        <f>F638+G638+H638</f>
        <v>0</v>
      </c>
      <c r="F638" s="152"/>
      <c r="G638" s="153"/>
      <c r="H638" s="1419"/>
      <c r="I638" s="152"/>
      <c r="J638" s="153"/>
      <c r="K638" s="1419"/>
      <c r="L638" s="282">
        <f>I638+J638+K638</f>
        <v>0</v>
      </c>
      <c r="M638" s="12">
        <f t="shared" si="140"/>
      </c>
      <c r="N638" s="13"/>
    </row>
    <row r="639" spans="2:14" ht="15.75">
      <c r="B639" s="279"/>
      <c r="C639" s="286">
        <v>102</v>
      </c>
      <c r="D639" s="287" t="s">
        <v>753</v>
      </c>
      <c r="E639" s="288">
        <f>F639+G639+H639</f>
        <v>0</v>
      </c>
      <c r="F639" s="173"/>
      <c r="G639" s="174"/>
      <c r="H639" s="1422"/>
      <c r="I639" s="173"/>
      <c r="J639" s="174"/>
      <c r="K639" s="1422"/>
      <c r="L639" s="288">
        <f>I639+J639+K639</f>
        <v>0</v>
      </c>
      <c r="M639" s="12">
        <f t="shared" si="140"/>
      </c>
      <c r="N639" s="13"/>
    </row>
    <row r="640" spans="2:14" ht="15.75">
      <c r="B640" s="273">
        <v>200</v>
      </c>
      <c r="C640" s="1846" t="s">
        <v>754</v>
      </c>
      <c r="D640" s="1847"/>
      <c r="E640" s="274">
        <f aca="true" t="shared" si="141" ref="E640:L640">SUM(E641:E645)</f>
        <v>0</v>
      </c>
      <c r="F640" s="275">
        <f t="shared" si="141"/>
        <v>0</v>
      </c>
      <c r="G640" s="276">
        <f t="shared" si="141"/>
        <v>0</v>
      </c>
      <c r="H640" s="277">
        <f t="shared" si="141"/>
        <v>0</v>
      </c>
      <c r="I640" s="275">
        <f t="shared" si="141"/>
        <v>0</v>
      </c>
      <c r="J640" s="276">
        <f t="shared" si="141"/>
        <v>0</v>
      </c>
      <c r="K640" s="277">
        <f t="shared" si="141"/>
        <v>0</v>
      </c>
      <c r="L640" s="274">
        <f t="shared" si="141"/>
        <v>0</v>
      </c>
      <c r="M640" s="12">
        <f t="shared" si="140"/>
      </c>
      <c r="N640" s="13"/>
    </row>
    <row r="641" spans="2:14" ht="15.75">
      <c r="B641" s="292"/>
      <c r="C641" s="280">
        <v>201</v>
      </c>
      <c r="D641" s="281" t="s">
        <v>755</v>
      </c>
      <c r="E641" s="282">
        <f>F641+G641+H641</f>
        <v>0</v>
      </c>
      <c r="F641" s="152"/>
      <c r="G641" s="153"/>
      <c r="H641" s="1419"/>
      <c r="I641" s="152"/>
      <c r="J641" s="153"/>
      <c r="K641" s="1419"/>
      <c r="L641" s="282">
        <f>I641+J641+K641</f>
        <v>0</v>
      </c>
      <c r="M641" s="12">
        <f t="shared" si="140"/>
      </c>
      <c r="N641" s="13"/>
    </row>
    <row r="642" spans="2:14" ht="15.75">
      <c r="B642" s="293"/>
      <c r="C642" s="294">
        <v>202</v>
      </c>
      <c r="D642" s="295" t="s">
        <v>756</v>
      </c>
      <c r="E642" s="296">
        <f>F642+G642+H642</f>
        <v>0</v>
      </c>
      <c r="F642" s="158"/>
      <c r="G642" s="159"/>
      <c r="H642" s="1421"/>
      <c r="I642" s="158"/>
      <c r="J642" s="159"/>
      <c r="K642" s="1421"/>
      <c r="L642" s="296">
        <f>I642+J642+K642</f>
        <v>0</v>
      </c>
      <c r="M642" s="12">
        <f t="shared" si="140"/>
      </c>
      <c r="N642" s="13"/>
    </row>
    <row r="643" spans="2:14" ht="31.5">
      <c r="B643" s="300"/>
      <c r="C643" s="294">
        <v>205</v>
      </c>
      <c r="D643" s="295" t="s">
        <v>604</v>
      </c>
      <c r="E643" s="296">
        <f>F643+G643+H643</f>
        <v>0</v>
      </c>
      <c r="F643" s="158"/>
      <c r="G643" s="159"/>
      <c r="H643" s="1421"/>
      <c r="I643" s="158"/>
      <c r="J643" s="159"/>
      <c r="K643" s="1421"/>
      <c r="L643" s="296">
        <f>I643+J643+K643</f>
        <v>0</v>
      </c>
      <c r="M643" s="12">
        <f t="shared" si="140"/>
      </c>
      <c r="N643" s="13"/>
    </row>
    <row r="644" spans="2:14" ht="15.75">
      <c r="B644" s="300"/>
      <c r="C644" s="294">
        <v>208</v>
      </c>
      <c r="D644" s="301" t="s">
        <v>605</v>
      </c>
      <c r="E644" s="296">
        <f>F644+G644+H644</f>
        <v>0</v>
      </c>
      <c r="F644" s="158"/>
      <c r="G644" s="159"/>
      <c r="H644" s="1421"/>
      <c r="I644" s="158"/>
      <c r="J644" s="159"/>
      <c r="K644" s="1421"/>
      <c r="L644" s="296">
        <f>I644+J644+K644</f>
        <v>0</v>
      </c>
      <c r="M644" s="12">
        <f t="shared" si="140"/>
      </c>
      <c r="N644" s="13"/>
    </row>
    <row r="645" spans="2:14" ht="15.75">
      <c r="B645" s="292"/>
      <c r="C645" s="286">
        <v>209</v>
      </c>
      <c r="D645" s="302" t="s">
        <v>606</v>
      </c>
      <c r="E645" s="288">
        <f>F645+G645+H645</f>
        <v>0</v>
      </c>
      <c r="F645" s="173"/>
      <c r="G645" s="174"/>
      <c r="H645" s="1422"/>
      <c r="I645" s="173"/>
      <c r="J645" s="174"/>
      <c r="K645" s="1422"/>
      <c r="L645" s="288">
        <f>I645+J645+K645</f>
        <v>0</v>
      </c>
      <c r="M645" s="12">
        <f t="shared" si="140"/>
      </c>
      <c r="N645" s="13"/>
    </row>
    <row r="646" spans="2:14" ht="15.75">
      <c r="B646" s="273">
        <v>500</v>
      </c>
      <c r="C646" s="1848" t="s">
        <v>195</v>
      </c>
      <c r="D646" s="1849"/>
      <c r="E646" s="274">
        <f aca="true" t="shared" si="142" ref="E646:L646">SUM(E647:E653)</f>
        <v>0</v>
      </c>
      <c r="F646" s="275">
        <f t="shared" si="142"/>
        <v>0</v>
      </c>
      <c r="G646" s="276">
        <f t="shared" si="142"/>
        <v>0</v>
      </c>
      <c r="H646" s="277">
        <f t="shared" si="142"/>
        <v>0</v>
      </c>
      <c r="I646" s="275">
        <f t="shared" si="142"/>
        <v>0</v>
      </c>
      <c r="J646" s="276">
        <f t="shared" si="142"/>
        <v>0</v>
      </c>
      <c r="K646" s="277">
        <f t="shared" si="142"/>
        <v>0</v>
      </c>
      <c r="L646" s="274">
        <f t="shared" si="142"/>
        <v>0</v>
      </c>
      <c r="M646" s="12">
        <f t="shared" si="140"/>
      </c>
      <c r="N646" s="13"/>
    </row>
    <row r="647" spans="2:14" ht="15.75">
      <c r="B647" s="292"/>
      <c r="C647" s="303">
        <v>551</v>
      </c>
      <c r="D647" s="304" t="s">
        <v>196</v>
      </c>
      <c r="E647" s="282">
        <f aca="true" t="shared" si="143" ref="E647:E654">F647+G647+H647</f>
        <v>0</v>
      </c>
      <c r="F647" s="152"/>
      <c r="G647" s="153"/>
      <c r="H647" s="1419"/>
      <c r="I647" s="152"/>
      <c r="J647" s="153"/>
      <c r="K647" s="1419"/>
      <c r="L647" s="282">
        <f aca="true" t="shared" si="144" ref="L647:L654">I647+J647+K647</f>
        <v>0</v>
      </c>
      <c r="M647" s="12">
        <f t="shared" si="140"/>
      </c>
      <c r="N647" s="13"/>
    </row>
    <row r="648" spans="2:14" ht="15.75">
      <c r="B648" s="292"/>
      <c r="C648" s="305">
        <v>552</v>
      </c>
      <c r="D648" s="306" t="s">
        <v>918</v>
      </c>
      <c r="E648" s="296">
        <f t="shared" si="143"/>
        <v>0</v>
      </c>
      <c r="F648" s="158"/>
      <c r="G648" s="159"/>
      <c r="H648" s="1421"/>
      <c r="I648" s="158"/>
      <c r="J648" s="159"/>
      <c r="K648" s="1421"/>
      <c r="L648" s="296">
        <f t="shared" si="144"/>
        <v>0</v>
      </c>
      <c r="M648" s="12">
        <f t="shared" si="140"/>
      </c>
      <c r="N648" s="13"/>
    </row>
    <row r="649" spans="2:14" ht="15.75">
      <c r="B649" s="307"/>
      <c r="C649" s="305">
        <v>558</v>
      </c>
      <c r="D649" s="308" t="s">
        <v>879</v>
      </c>
      <c r="E649" s="296">
        <f t="shared" si="143"/>
        <v>0</v>
      </c>
      <c r="F649" s="490">
        <v>0</v>
      </c>
      <c r="G649" s="491">
        <v>0</v>
      </c>
      <c r="H649" s="160">
        <v>0</v>
      </c>
      <c r="I649" s="490">
        <v>0</v>
      </c>
      <c r="J649" s="491">
        <v>0</v>
      </c>
      <c r="K649" s="160">
        <v>0</v>
      </c>
      <c r="L649" s="296">
        <f t="shared" si="144"/>
        <v>0</v>
      </c>
      <c r="M649" s="12">
        <f t="shared" si="140"/>
      </c>
      <c r="N649" s="13"/>
    </row>
    <row r="650" spans="2:14" ht="15.75">
      <c r="B650" s="307"/>
      <c r="C650" s="305">
        <v>560</v>
      </c>
      <c r="D650" s="308" t="s">
        <v>197</v>
      </c>
      <c r="E650" s="296">
        <f t="shared" si="143"/>
        <v>0</v>
      </c>
      <c r="F650" s="158"/>
      <c r="G650" s="159"/>
      <c r="H650" s="1421"/>
      <c r="I650" s="158"/>
      <c r="J650" s="159"/>
      <c r="K650" s="1421"/>
      <c r="L650" s="296">
        <f t="shared" si="144"/>
        <v>0</v>
      </c>
      <c r="M650" s="12">
        <f t="shared" si="140"/>
      </c>
      <c r="N650" s="13"/>
    </row>
    <row r="651" spans="2:14" ht="15.75">
      <c r="B651" s="307"/>
      <c r="C651" s="305">
        <v>580</v>
      </c>
      <c r="D651" s="306" t="s">
        <v>198</v>
      </c>
      <c r="E651" s="296">
        <f t="shared" si="143"/>
        <v>0</v>
      </c>
      <c r="F651" s="158"/>
      <c r="G651" s="159"/>
      <c r="H651" s="1421"/>
      <c r="I651" s="158"/>
      <c r="J651" s="159"/>
      <c r="K651" s="1421"/>
      <c r="L651" s="296">
        <f t="shared" si="144"/>
        <v>0</v>
      </c>
      <c r="M651" s="12">
        <f t="shared" si="140"/>
      </c>
      <c r="N651" s="13"/>
    </row>
    <row r="652" spans="2:14" ht="15.75">
      <c r="B652" s="292"/>
      <c r="C652" s="305">
        <v>588</v>
      </c>
      <c r="D652" s="306" t="s">
        <v>881</v>
      </c>
      <c r="E652" s="296">
        <f t="shared" si="143"/>
        <v>0</v>
      </c>
      <c r="F652" s="490">
        <v>0</v>
      </c>
      <c r="G652" s="491">
        <v>0</v>
      </c>
      <c r="H652" s="160">
        <v>0</v>
      </c>
      <c r="I652" s="490">
        <v>0</v>
      </c>
      <c r="J652" s="491">
        <v>0</v>
      </c>
      <c r="K652" s="160">
        <v>0</v>
      </c>
      <c r="L652" s="296">
        <f t="shared" si="144"/>
        <v>0</v>
      </c>
      <c r="M652" s="12">
        <f t="shared" si="140"/>
      </c>
      <c r="N652" s="13"/>
    </row>
    <row r="653" spans="2:14" ht="31.5">
      <c r="B653" s="292"/>
      <c r="C653" s="309">
        <v>590</v>
      </c>
      <c r="D653" s="310" t="s">
        <v>199</v>
      </c>
      <c r="E653" s="288">
        <f t="shared" si="143"/>
        <v>0</v>
      </c>
      <c r="F653" s="173"/>
      <c r="G653" s="174"/>
      <c r="H653" s="1422"/>
      <c r="I653" s="173"/>
      <c r="J653" s="174"/>
      <c r="K653" s="1422"/>
      <c r="L653" s="288">
        <f t="shared" si="144"/>
        <v>0</v>
      </c>
      <c r="M653" s="12">
        <f t="shared" si="140"/>
      </c>
      <c r="N653" s="13"/>
    </row>
    <row r="654" spans="2:14" ht="15.75">
      <c r="B654" s="273">
        <v>800</v>
      </c>
      <c r="C654" s="1844" t="s">
        <v>200</v>
      </c>
      <c r="D654" s="1845"/>
      <c r="E654" s="311">
        <f t="shared" si="143"/>
        <v>0</v>
      </c>
      <c r="F654" s="1423"/>
      <c r="G654" s="1424"/>
      <c r="H654" s="1425"/>
      <c r="I654" s="1423"/>
      <c r="J654" s="1424"/>
      <c r="K654" s="1425"/>
      <c r="L654" s="311">
        <f t="shared" si="144"/>
        <v>0</v>
      </c>
      <c r="M654" s="12">
        <f t="shared" si="140"/>
      </c>
      <c r="N654" s="13"/>
    </row>
    <row r="655" spans="2:14" ht="15.75">
      <c r="B655" s="273">
        <v>1000</v>
      </c>
      <c r="C655" s="1846" t="s">
        <v>201</v>
      </c>
      <c r="D655" s="1847"/>
      <c r="E655" s="311">
        <f aca="true" t="shared" si="145" ref="E655:L655">SUM(E656:E672)</f>
        <v>0</v>
      </c>
      <c r="F655" s="275">
        <f t="shared" si="145"/>
        <v>0</v>
      </c>
      <c r="G655" s="276">
        <f t="shared" si="145"/>
        <v>0</v>
      </c>
      <c r="H655" s="277">
        <f t="shared" si="145"/>
        <v>0</v>
      </c>
      <c r="I655" s="275">
        <f t="shared" si="145"/>
        <v>0</v>
      </c>
      <c r="J655" s="276">
        <f t="shared" si="145"/>
        <v>0</v>
      </c>
      <c r="K655" s="277">
        <f t="shared" si="145"/>
        <v>0</v>
      </c>
      <c r="L655" s="311">
        <f t="shared" si="145"/>
        <v>0</v>
      </c>
      <c r="M655" s="12">
        <f t="shared" si="140"/>
      </c>
      <c r="N655" s="13"/>
    </row>
    <row r="656" spans="2:14" ht="15.75">
      <c r="B656" s="293"/>
      <c r="C656" s="280">
        <v>1011</v>
      </c>
      <c r="D656" s="312" t="s">
        <v>202</v>
      </c>
      <c r="E656" s="282">
        <f aca="true" t="shared" si="146" ref="E656:E672">F656+G656+H656</f>
        <v>0</v>
      </c>
      <c r="F656" s="152"/>
      <c r="G656" s="153"/>
      <c r="H656" s="1419"/>
      <c r="I656" s="152"/>
      <c r="J656" s="153"/>
      <c r="K656" s="1419"/>
      <c r="L656" s="282">
        <f aca="true" t="shared" si="147" ref="L656:L672">I656+J656+K656</f>
        <v>0</v>
      </c>
      <c r="M656" s="12">
        <f t="shared" si="140"/>
      </c>
      <c r="N656" s="13"/>
    </row>
    <row r="657" spans="2:14" ht="15.75">
      <c r="B657" s="293"/>
      <c r="C657" s="294">
        <v>1012</v>
      </c>
      <c r="D657" s="295" t="s">
        <v>203</v>
      </c>
      <c r="E657" s="296">
        <f t="shared" si="146"/>
        <v>0</v>
      </c>
      <c r="F657" s="158"/>
      <c r="G657" s="159"/>
      <c r="H657" s="1421"/>
      <c r="I657" s="158"/>
      <c r="J657" s="159"/>
      <c r="K657" s="1421"/>
      <c r="L657" s="296">
        <f t="shared" si="147"/>
        <v>0</v>
      </c>
      <c r="M657" s="12">
        <f t="shared" si="140"/>
      </c>
      <c r="N657" s="13"/>
    </row>
    <row r="658" spans="2:14" ht="15.75">
      <c r="B658" s="293"/>
      <c r="C658" s="294">
        <v>1013</v>
      </c>
      <c r="D658" s="295" t="s">
        <v>204</v>
      </c>
      <c r="E658" s="296">
        <f t="shared" si="146"/>
        <v>0</v>
      </c>
      <c r="F658" s="158"/>
      <c r="G658" s="159"/>
      <c r="H658" s="1421"/>
      <c r="I658" s="158"/>
      <c r="J658" s="159"/>
      <c r="K658" s="1421"/>
      <c r="L658" s="296">
        <f t="shared" si="147"/>
        <v>0</v>
      </c>
      <c r="M658" s="12">
        <f t="shared" si="140"/>
      </c>
      <c r="N658" s="13"/>
    </row>
    <row r="659" spans="2:14" ht="15.75">
      <c r="B659" s="293"/>
      <c r="C659" s="294">
        <v>1014</v>
      </c>
      <c r="D659" s="295" t="s">
        <v>205</v>
      </c>
      <c r="E659" s="296">
        <f t="shared" si="146"/>
        <v>0</v>
      </c>
      <c r="F659" s="158"/>
      <c r="G659" s="159"/>
      <c r="H659" s="1421"/>
      <c r="I659" s="158"/>
      <c r="J659" s="159"/>
      <c r="K659" s="1421"/>
      <c r="L659" s="296">
        <f t="shared" si="147"/>
        <v>0</v>
      </c>
      <c r="M659" s="12">
        <f t="shared" si="140"/>
      </c>
      <c r="N659" s="13"/>
    </row>
    <row r="660" spans="2:14" ht="15.75">
      <c r="B660" s="293"/>
      <c r="C660" s="294">
        <v>1015</v>
      </c>
      <c r="D660" s="295" t="s">
        <v>206</v>
      </c>
      <c r="E660" s="296">
        <f t="shared" si="146"/>
        <v>0</v>
      </c>
      <c r="F660" s="158"/>
      <c r="G660" s="159"/>
      <c r="H660" s="1421"/>
      <c r="I660" s="158"/>
      <c r="J660" s="159"/>
      <c r="K660" s="1421"/>
      <c r="L660" s="296">
        <f t="shared" si="147"/>
        <v>0</v>
      </c>
      <c r="M660" s="12">
        <f t="shared" si="140"/>
      </c>
      <c r="N660" s="13"/>
    </row>
    <row r="661" spans="2:14" ht="15.75">
      <c r="B661" s="293"/>
      <c r="C661" s="313">
        <v>1016</v>
      </c>
      <c r="D661" s="314" t="s">
        <v>207</v>
      </c>
      <c r="E661" s="315">
        <f t="shared" si="146"/>
        <v>0</v>
      </c>
      <c r="F661" s="164"/>
      <c r="G661" s="165"/>
      <c r="H661" s="1420"/>
      <c r="I661" s="164"/>
      <c r="J661" s="165"/>
      <c r="K661" s="1420"/>
      <c r="L661" s="315">
        <f t="shared" si="147"/>
        <v>0</v>
      </c>
      <c r="M661" s="12">
        <f t="shared" si="140"/>
      </c>
      <c r="N661" s="13"/>
    </row>
    <row r="662" spans="2:14" ht="15.75">
      <c r="B662" s="279"/>
      <c r="C662" s="319">
        <v>1020</v>
      </c>
      <c r="D662" s="320" t="s">
        <v>208</v>
      </c>
      <c r="E662" s="321">
        <f t="shared" si="146"/>
        <v>0</v>
      </c>
      <c r="F662" s="455"/>
      <c r="G662" s="456"/>
      <c r="H662" s="1429"/>
      <c r="I662" s="455"/>
      <c r="J662" s="456"/>
      <c r="K662" s="1429"/>
      <c r="L662" s="321">
        <f t="shared" si="147"/>
        <v>0</v>
      </c>
      <c r="M662" s="12">
        <f t="shared" si="140"/>
      </c>
      <c r="N662" s="13"/>
    </row>
    <row r="663" spans="2:14" ht="15.75">
      <c r="B663" s="293"/>
      <c r="C663" s="325">
        <v>1030</v>
      </c>
      <c r="D663" s="326" t="s">
        <v>209</v>
      </c>
      <c r="E663" s="327">
        <f t="shared" si="146"/>
        <v>0</v>
      </c>
      <c r="F663" s="450"/>
      <c r="G663" s="451"/>
      <c r="H663" s="1426"/>
      <c r="I663" s="450"/>
      <c r="J663" s="451"/>
      <c r="K663" s="1426"/>
      <c r="L663" s="327">
        <f t="shared" si="147"/>
        <v>0</v>
      </c>
      <c r="M663" s="12">
        <f t="shared" si="140"/>
      </c>
      <c r="N663" s="13"/>
    </row>
    <row r="664" spans="2:14" ht="15.75">
      <c r="B664" s="293"/>
      <c r="C664" s="319">
        <v>1051</v>
      </c>
      <c r="D664" s="332" t="s">
        <v>210</v>
      </c>
      <c r="E664" s="321">
        <f t="shared" si="146"/>
        <v>0</v>
      </c>
      <c r="F664" s="455"/>
      <c r="G664" s="456"/>
      <c r="H664" s="1429"/>
      <c r="I664" s="455"/>
      <c r="J664" s="456"/>
      <c r="K664" s="1429"/>
      <c r="L664" s="321">
        <f t="shared" si="147"/>
        <v>0</v>
      </c>
      <c r="M664" s="12">
        <f t="shared" si="140"/>
      </c>
      <c r="N664" s="13"/>
    </row>
    <row r="665" spans="2:14" ht="15.75">
      <c r="B665" s="293"/>
      <c r="C665" s="294">
        <v>1052</v>
      </c>
      <c r="D665" s="295" t="s">
        <v>211</v>
      </c>
      <c r="E665" s="296">
        <f t="shared" si="146"/>
        <v>0</v>
      </c>
      <c r="F665" s="158"/>
      <c r="G665" s="159"/>
      <c r="H665" s="1421"/>
      <c r="I665" s="158"/>
      <c r="J665" s="159"/>
      <c r="K665" s="1421"/>
      <c r="L665" s="296">
        <f t="shared" si="147"/>
        <v>0</v>
      </c>
      <c r="M665" s="12">
        <f t="shared" si="140"/>
      </c>
      <c r="N665" s="13"/>
    </row>
    <row r="666" spans="2:14" ht="15.75">
      <c r="B666" s="293"/>
      <c r="C666" s="325">
        <v>1053</v>
      </c>
      <c r="D666" s="326" t="s">
        <v>882</v>
      </c>
      <c r="E666" s="327">
        <f t="shared" si="146"/>
        <v>0</v>
      </c>
      <c r="F666" s="450"/>
      <c r="G666" s="451"/>
      <c r="H666" s="1426"/>
      <c r="I666" s="450"/>
      <c r="J666" s="451"/>
      <c r="K666" s="1426"/>
      <c r="L666" s="327">
        <f t="shared" si="147"/>
        <v>0</v>
      </c>
      <c r="M666" s="12">
        <f t="shared" si="140"/>
      </c>
      <c r="N666" s="13"/>
    </row>
    <row r="667" spans="2:14" ht="15.75">
      <c r="B667" s="293"/>
      <c r="C667" s="319">
        <v>1062</v>
      </c>
      <c r="D667" s="320" t="s">
        <v>212</v>
      </c>
      <c r="E667" s="321">
        <f t="shared" si="146"/>
        <v>0</v>
      </c>
      <c r="F667" s="455"/>
      <c r="G667" s="456"/>
      <c r="H667" s="1429"/>
      <c r="I667" s="455"/>
      <c r="J667" s="456"/>
      <c r="K667" s="1429"/>
      <c r="L667" s="321">
        <f t="shared" si="147"/>
        <v>0</v>
      </c>
      <c r="M667" s="12">
        <f t="shared" si="140"/>
      </c>
      <c r="N667" s="13"/>
    </row>
    <row r="668" spans="2:14" ht="15.75">
      <c r="B668" s="293"/>
      <c r="C668" s="325">
        <v>1063</v>
      </c>
      <c r="D668" s="333" t="s">
        <v>808</v>
      </c>
      <c r="E668" s="327">
        <f t="shared" si="146"/>
        <v>0</v>
      </c>
      <c r="F668" s="450"/>
      <c r="G668" s="451"/>
      <c r="H668" s="1426"/>
      <c r="I668" s="450"/>
      <c r="J668" s="451"/>
      <c r="K668" s="1426"/>
      <c r="L668" s="327">
        <f t="shared" si="147"/>
        <v>0</v>
      </c>
      <c r="M668" s="12">
        <f t="shared" si="140"/>
      </c>
      <c r="N668" s="13"/>
    </row>
    <row r="669" spans="2:14" ht="15.75">
      <c r="B669" s="293"/>
      <c r="C669" s="334">
        <v>1069</v>
      </c>
      <c r="D669" s="335" t="s">
        <v>213</v>
      </c>
      <c r="E669" s="336">
        <f t="shared" si="146"/>
        <v>0</v>
      </c>
      <c r="F669" s="601"/>
      <c r="G669" s="602"/>
      <c r="H669" s="1428"/>
      <c r="I669" s="601"/>
      <c r="J669" s="602"/>
      <c r="K669" s="1428"/>
      <c r="L669" s="336">
        <f t="shared" si="147"/>
        <v>0</v>
      </c>
      <c r="M669" s="12">
        <f aca="true" t="shared" si="148" ref="M669:M700">(IF($E669&lt;&gt;0,$M$2,IF($L669&lt;&gt;0,$M$2,"")))</f>
      </c>
      <c r="N669" s="13"/>
    </row>
    <row r="670" spans="2:14" ht="15.75">
      <c r="B670" s="279"/>
      <c r="C670" s="319">
        <v>1091</v>
      </c>
      <c r="D670" s="332" t="s">
        <v>919</v>
      </c>
      <c r="E670" s="321">
        <f t="shared" si="146"/>
        <v>0</v>
      </c>
      <c r="F670" s="455"/>
      <c r="G670" s="456"/>
      <c r="H670" s="1429"/>
      <c r="I670" s="455"/>
      <c r="J670" s="456"/>
      <c r="K670" s="1429"/>
      <c r="L670" s="321">
        <f t="shared" si="147"/>
        <v>0</v>
      </c>
      <c r="M670" s="12">
        <f t="shared" si="148"/>
      </c>
      <c r="N670" s="13"/>
    </row>
    <row r="671" spans="2:14" ht="15.75">
      <c r="B671" s="293"/>
      <c r="C671" s="294">
        <v>1092</v>
      </c>
      <c r="D671" s="295" t="s">
        <v>308</v>
      </c>
      <c r="E671" s="296">
        <f t="shared" si="146"/>
        <v>0</v>
      </c>
      <c r="F671" s="158"/>
      <c r="G671" s="159"/>
      <c r="H671" s="1421"/>
      <c r="I671" s="158"/>
      <c r="J671" s="159"/>
      <c r="K671" s="1421"/>
      <c r="L671" s="296">
        <f t="shared" si="147"/>
        <v>0</v>
      </c>
      <c r="M671" s="12">
        <f t="shared" si="148"/>
      </c>
      <c r="N671" s="13"/>
    </row>
    <row r="672" spans="2:14" ht="15.75">
      <c r="B672" s="293"/>
      <c r="C672" s="286">
        <v>1098</v>
      </c>
      <c r="D672" s="340" t="s">
        <v>214</v>
      </c>
      <c r="E672" s="288">
        <f t="shared" si="146"/>
        <v>0</v>
      </c>
      <c r="F672" s="173"/>
      <c r="G672" s="174"/>
      <c r="H672" s="1422"/>
      <c r="I672" s="173"/>
      <c r="J672" s="174"/>
      <c r="K672" s="1422"/>
      <c r="L672" s="288">
        <f t="shared" si="147"/>
        <v>0</v>
      </c>
      <c r="M672" s="12">
        <f t="shared" si="148"/>
      </c>
      <c r="N672" s="13"/>
    </row>
    <row r="673" spans="2:14" ht="15.75">
      <c r="B673" s="273">
        <v>1900</v>
      </c>
      <c r="C673" s="1840" t="s">
        <v>275</v>
      </c>
      <c r="D673" s="1841"/>
      <c r="E673" s="311">
        <f aca="true" t="shared" si="149" ref="E673:L673">SUM(E674:E676)</f>
        <v>0</v>
      </c>
      <c r="F673" s="275">
        <f t="shared" si="149"/>
        <v>0</v>
      </c>
      <c r="G673" s="276">
        <f t="shared" si="149"/>
        <v>0</v>
      </c>
      <c r="H673" s="277">
        <f t="shared" si="149"/>
        <v>0</v>
      </c>
      <c r="I673" s="275">
        <f t="shared" si="149"/>
        <v>0</v>
      </c>
      <c r="J673" s="276">
        <f t="shared" si="149"/>
        <v>0</v>
      </c>
      <c r="K673" s="277">
        <f t="shared" si="149"/>
        <v>0</v>
      </c>
      <c r="L673" s="311">
        <f t="shared" si="149"/>
        <v>0</v>
      </c>
      <c r="M673" s="12">
        <f t="shared" si="148"/>
      </c>
      <c r="N673" s="13"/>
    </row>
    <row r="674" spans="2:14" ht="15.75">
      <c r="B674" s="293"/>
      <c r="C674" s="280">
        <v>1901</v>
      </c>
      <c r="D674" s="341" t="s">
        <v>920</v>
      </c>
      <c r="E674" s="282">
        <f>F674+G674+H674</f>
        <v>0</v>
      </c>
      <c r="F674" s="152"/>
      <c r="G674" s="153"/>
      <c r="H674" s="1419"/>
      <c r="I674" s="152"/>
      <c r="J674" s="153"/>
      <c r="K674" s="1419"/>
      <c r="L674" s="282">
        <f>I674+J674+K674</f>
        <v>0</v>
      </c>
      <c r="M674" s="12">
        <f t="shared" si="148"/>
      </c>
      <c r="N674" s="13"/>
    </row>
    <row r="675" spans="2:14" ht="15.75">
      <c r="B675" s="342"/>
      <c r="C675" s="294">
        <v>1981</v>
      </c>
      <c r="D675" s="343" t="s">
        <v>921</v>
      </c>
      <c r="E675" s="296">
        <f>F675+G675+H675</f>
        <v>0</v>
      </c>
      <c r="F675" s="158"/>
      <c r="G675" s="159"/>
      <c r="H675" s="1421"/>
      <c r="I675" s="158"/>
      <c r="J675" s="159"/>
      <c r="K675" s="1421"/>
      <c r="L675" s="296">
        <f>I675+J675+K675</f>
        <v>0</v>
      </c>
      <c r="M675" s="12">
        <f t="shared" si="148"/>
      </c>
      <c r="N675" s="13"/>
    </row>
    <row r="676" spans="2:14" ht="15.75">
      <c r="B676" s="293"/>
      <c r="C676" s="286">
        <v>1991</v>
      </c>
      <c r="D676" s="344" t="s">
        <v>922</v>
      </c>
      <c r="E676" s="288">
        <f>F676+G676+H676</f>
        <v>0</v>
      </c>
      <c r="F676" s="173"/>
      <c r="G676" s="174"/>
      <c r="H676" s="1422"/>
      <c r="I676" s="173"/>
      <c r="J676" s="174"/>
      <c r="K676" s="1422"/>
      <c r="L676" s="288">
        <f>I676+J676+K676</f>
        <v>0</v>
      </c>
      <c r="M676" s="12">
        <f t="shared" si="148"/>
      </c>
      <c r="N676" s="13"/>
    </row>
    <row r="677" spans="2:14" ht="15.75">
      <c r="B677" s="273">
        <v>2100</v>
      </c>
      <c r="C677" s="1840" t="s">
        <v>729</v>
      </c>
      <c r="D677" s="1841"/>
      <c r="E677" s="311">
        <f aca="true" t="shared" si="150" ref="E677:L677">SUM(E678:E682)</f>
        <v>0</v>
      </c>
      <c r="F677" s="275">
        <f t="shared" si="150"/>
        <v>0</v>
      </c>
      <c r="G677" s="276">
        <f t="shared" si="150"/>
        <v>0</v>
      </c>
      <c r="H677" s="277">
        <f t="shared" si="150"/>
        <v>0</v>
      </c>
      <c r="I677" s="275">
        <f t="shared" si="150"/>
        <v>0</v>
      </c>
      <c r="J677" s="276">
        <f t="shared" si="150"/>
        <v>0</v>
      </c>
      <c r="K677" s="277">
        <f t="shared" si="150"/>
        <v>0</v>
      </c>
      <c r="L677" s="311">
        <f t="shared" si="150"/>
        <v>0</v>
      </c>
      <c r="M677" s="12">
        <f t="shared" si="148"/>
      </c>
      <c r="N677" s="13"/>
    </row>
    <row r="678" spans="2:14" ht="15.75">
      <c r="B678" s="293"/>
      <c r="C678" s="280">
        <v>2110</v>
      </c>
      <c r="D678" s="345" t="s">
        <v>215</v>
      </c>
      <c r="E678" s="282">
        <f>F678+G678+H678</f>
        <v>0</v>
      </c>
      <c r="F678" s="152"/>
      <c r="G678" s="153"/>
      <c r="H678" s="1419"/>
      <c r="I678" s="152"/>
      <c r="J678" s="153"/>
      <c r="K678" s="1419"/>
      <c r="L678" s="282">
        <f>I678+J678+K678</f>
        <v>0</v>
      </c>
      <c r="M678" s="12">
        <f t="shared" si="148"/>
      </c>
      <c r="N678" s="13"/>
    </row>
    <row r="679" spans="2:14" ht="15.75">
      <c r="B679" s="342"/>
      <c r="C679" s="294">
        <v>2120</v>
      </c>
      <c r="D679" s="301" t="s">
        <v>216</v>
      </c>
      <c r="E679" s="296">
        <f>F679+G679+H679</f>
        <v>0</v>
      </c>
      <c r="F679" s="158"/>
      <c r="G679" s="159"/>
      <c r="H679" s="1421"/>
      <c r="I679" s="158"/>
      <c r="J679" s="159"/>
      <c r="K679" s="1421"/>
      <c r="L679" s="296">
        <f>I679+J679+K679</f>
        <v>0</v>
      </c>
      <c r="M679" s="12">
        <f t="shared" si="148"/>
      </c>
      <c r="N679" s="13"/>
    </row>
    <row r="680" spans="2:14" ht="15.75">
      <c r="B680" s="342"/>
      <c r="C680" s="294">
        <v>2125</v>
      </c>
      <c r="D680" s="301" t="s">
        <v>217</v>
      </c>
      <c r="E680" s="296">
        <f>F680+G680+H680</f>
        <v>0</v>
      </c>
      <c r="F680" s="490">
        <v>0</v>
      </c>
      <c r="G680" s="491">
        <v>0</v>
      </c>
      <c r="H680" s="160">
        <v>0</v>
      </c>
      <c r="I680" s="490">
        <v>0</v>
      </c>
      <c r="J680" s="491">
        <v>0</v>
      </c>
      <c r="K680" s="160">
        <v>0</v>
      </c>
      <c r="L680" s="296">
        <f>I680+J680+K680</f>
        <v>0</v>
      </c>
      <c r="M680" s="12">
        <f t="shared" si="148"/>
      </c>
      <c r="N680" s="13"/>
    </row>
    <row r="681" spans="2:14" ht="15.75">
      <c r="B681" s="292"/>
      <c r="C681" s="294">
        <v>2140</v>
      </c>
      <c r="D681" s="301" t="s">
        <v>218</v>
      </c>
      <c r="E681" s="296">
        <f>F681+G681+H681</f>
        <v>0</v>
      </c>
      <c r="F681" s="490">
        <v>0</v>
      </c>
      <c r="G681" s="491">
        <v>0</v>
      </c>
      <c r="H681" s="160">
        <v>0</v>
      </c>
      <c r="I681" s="490">
        <v>0</v>
      </c>
      <c r="J681" s="491">
        <v>0</v>
      </c>
      <c r="K681" s="160">
        <v>0</v>
      </c>
      <c r="L681" s="296">
        <f>I681+J681+K681</f>
        <v>0</v>
      </c>
      <c r="M681" s="12">
        <f t="shared" si="148"/>
      </c>
      <c r="N681" s="13"/>
    </row>
    <row r="682" spans="2:14" ht="15.75">
      <c r="B682" s="293"/>
      <c r="C682" s="286">
        <v>2190</v>
      </c>
      <c r="D682" s="346" t="s">
        <v>219</v>
      </c>
      <c r="E682" s="288">
        <f>F682+G682+H682</f>
        <v>0</v>
      </c>
      <c r="F682" s="173"/>
      <c r="G682" s="174"/>
      <c r="H682" s="1422"/>
      <c r="I682" s="173"/>
      <c r="J682" s="174"/>
      <c r="K682" s="1422"/>
      <c r="L682" s="288">
        <f>I682+J682+K682</f>
        <v>0</v>
      </c>
      <c r="M682" s="12">
        <f t="shared" si="148"/>
      </c>
      <c r="N682" s="13"/>
    </row>
    <row r="683" spans="2:14" ht="15.75">
      <c r="B683" s="273">
        <v>2200</v>
      </c>
      <c r="C683" s="1840" t="s">
        <v>220</v>
      </c>
      <c r="D683" s="1841"/>
      <c r="E683" s="311">
        <f aca="true" t="shared" si="151" ref="E683:L683">SUM(E684:E685)</f>
        <v>0</v>
      </c>
      <c r="F683" s="275">
        <f t="shared" si="151"/>
        <v>0</v>
      </c>
      <c r="G683" s="276">
        <f t="shared" si="151"/>
        <v>0</v>
      </c>
      <c r="H683" s="277">
        <f t="shared" si="151"/>
        <v>0</v>
      </c>
      <c r="I683" s="275">
        <f t="shared" si="151"/>
        <v>0</v>
      </c>
      <c r="J683" s="276">
        <f t="shared" si="151"/>
        <v>0</v>
      </c>
      <c r="K683" s="277">
        <f t="shared" si="151"/>
        <v>0</v>
      </c>
      <c r="L683" s="311">
        <f t="shared" si="151"/>
        <v>0</v>
      </c>
      <c r="M683" s="12">
        <f t="shared" si="148"/>
      </c>
      <c r="N683" s="13"/>
    </row>
    <row r="684" spans="2:14" ht="15.75">
      <c r="B684" s="293"/>
      <c r="C684" s="280">
        <v>2221</v>
      </c>
      <c r="D684" s="281" t="s">
        <v>309</v>
      </c>
      <c r="E684" s="282">
        <f aca="true" t="shared" si="152" ref="E684:E689">F684+G684+H684</f>
        <v>0</v>
      </c>
      <c r="F684" s="152"/>
      <c r="G684" s="153"/>
      <c r="H684" s="1419"/>
      <c r="I684" s="152"/>
      <c r="J684" s="153"/>
      <c r="K684" s="1419"/>
      <c r="L684" s="282">
        <f aca="true" t="shared" si="153" ref="L684:L689">I684+J684+K684</f>
        <v>0</v>
      </c>
      <c r="M684" s="12">
        <f t="shared" si="148"/>
      </c>
      <c r="N684" s="13"/>
    </row>
    <row r="685" spans="2:14" ht="15.75">
      <c r="B685" s="293"/>
      <c r="C685" s="286">
        <v>2224</v>
      </c>
      <c r="D685" s="287" t="s">
        <v>221</v>
      </c>
      <c r="E685" s="288">
        <f t="shared" si="152"/>
        <v>0</v>
      </c>
      <c r="F685" s="173"/>
      <c r="G685" s="174"/>
      <c r="H685" s="1422"/>
      <c r="I685" s="173"/>
      <c r="J685" s="174"/>
      <c r="K685" s="1422"/>
      <c r="L685" s="288">
        <f t="shared" si="153"/>
        <v>0</v>
      </c>
      <c r="M685" s="12">
        <f t="shared" si="148"/>
      </c>
      <c r="N685" s="13"/>
    </row>
    <row r="686" spans="2:14" ht="15.75">
      <c r="B686" s="273">
        <v>2500</v>
      </c>
      <c r="C686" s="1840" t="s">
        <v>222</v>
      </c>
      <c r="D686" s="1841"/>
      <c r="E686" s="311">
        <f t="shared" si="152"/>
        <v>0</v>
      </c>
      <c r="F686" s="1423"/>
      <c r="G686" s="1424"/>
      <c r="H686" s="1425"/>
      <c r="I686" s="1423"/>
      <c r="J686" s="1424"/>
      <c r="K686" s="1425"/>
      <c r="L686" s="311">
        <f t="shared" si="153"/>
        <v>0</v>
      </c>
      <c r="M686" s="12">
        <f t="shared" si="148"/>
      </c>
      <c r="N686" s="13"/>
    </row>
    <row r="687" spans="2:14" ht="15.75">
      <c r="B687" s="273">
        <v>2600</v>
      </c>
      <c r="C687" s="1842" t="s">
        <v>223</v>
      </c>
      <c r="D687" s="1843"/>
      <c r="E687" s="311">
        <f t="shared" si="152"/>
        <v>0</v>
      </c>
      <c r="F687" s="1423"/>
      <c r="G687" s="1424"/>
      <c r="H687" s="1425"/>
      <c r="I687" s="1423"/>
      <c r="J687" s="1424"/>
      <c r="K687" s="1425"/>
      <c r="L687" s="311">
        <f t="shared" si="153"/>
        <v>0</v>
      </c>
      <c r="M687" s="12">
        <f t="shared" si="148"/>
      </c>
      <c r="N687" s="13"/>
    </row>
    <row r="688" spans="2:14" ht="15.75">
      <c r="B688" s="273">
        <v>2700</v>
      </c>
      <c r="C688" s="1842" t="s">
        <v>224</v>
      </c>
      <c r="D688" s="1843"/>
      <c r="E688" s="311">
        <f t="shared" si="152"/>
        <v>0</v>
      </c>
      <c r="F688" s="1423"/>
      <c r="G688" s="1424"/>
      <c r="H688" s="1425"/>
      <c r="I688" s="1423"/>
      <c r="J688" s="1424"/>
      <c r="K688" s="1425"/>
      <c r="L688" s="311">
        <f t="shared" si="153"/>
        <v>0</v>
      </c>
      <c r="M688" s="12">
        <f t="shared" si="148"/>
      </c>
      <c r="N688" s="13"/>
    </row>
    <row r="689" spans="2:14" ht="15.75">
      <c r="B689" s="273">
        <v>2800</v>
      </c>
      <c r="C689" s="1842" t="s">
        <v>1676</v>
      </c>
      <c r="D689" s="1843"/>
      <c r="E689" s="311">
        <f t="shared" si="152"/>
        <v>0</v>
      </c>
      <c r="F689" s="1423"/>
      <c r="G689" s="1424"/>
      <c r="H689" s="1425"/>
      <c r="I689" s="1423"/>
      <c r="J689" s="1424"/>
      <c r="K689" s="1425"/>
      <c r="L689" s="311">
        <f t="shared" si="153"/>
        <v>0</v>
      </c>
      <c r="M689" s="12">
        <f t="shared" si="148"/>
      </c>
      <c r="N689" s="13"/>
    </row>
    <row r="690" spans="2:14" ht="15.75">
      <c r="B690" s="273">
        <v>2900</v>
      </c>
      <c r="C690" s="1840" t="s">
        <v>225</v>
      </c>
      <c r="D690" s="1841"/>
      <c r="E690" s="311">
        <f aca="true" t="shared" si="154" ref="E690:L690">SUM(E691:E698)</f>
        <v>0</v>
      </c>
      <c r="F690" s="275">
        <f t="shared" si="154"/>
        <v>0</v>
      </c>
      <c r="G690" s="275">
        <f t="shared" si="154"/>
        <v>0</v>
      </c>
      <c r="H690" s="275">
        <f t="shared" si="154"/>
        <v>0</v>
      </c>
      <c r="I690" s="275">
        <f t="shared" si="154"/>
        <v>0</v>
      </c>
      <c r="J690" s="275">
        <f t="shared" si="154"/>
        <v>0</v>
      </c>
      <c r="K690" s="275">
        <f t="shared" si="154"/>
        <v>0</v>
      </c>
      <c r="L690" s="275">
        <f t="shared" si="154"/>
        <v>0</v>
      </c>
      <c r="M690" s="12">
        <f t="shared" si="148"/>
      </c>
      <c r="N690" s="13"/>
    </row>
    <row r="691" spans="2:14" ht="15.75">
      <c r="B691" s="347"/>
      <c r="C691" s="280">
        <v>2910</v>
      </c>
      <c r="D691" s="348" t="s">
        <v>2010</v>
      </c>
      <c r="E691" s="282">
        <f aca="true" t="shared" si="155" ref="E691:E698">F691+G691+H691</f>
        <v>0</v>
      </c>
      <c r="F691" s="152"/>
      <c r="G691" s="153"/>
      <c r="H691" s="1419"/>
      <c r="I691" s="152"/>
      <c r="J691" s="153"/>
      <c r="K691" s="1419"/>
      <c r="L691" s="282">
        <f aca="true" t="shared" si="156" ref="L691:L698">I691+J691+K691</f>
        <v>0</v>
      </c>
      <c r="M691" s="12">
        <f t="shared" si="148"/>
      </c>
      <c r="N691" s="13"/>
    </row>
    <row r="692" spans="2:14" ht="15.75">
      <c r="B692" s="347"/>
      <c r="C692" s="280">
        <v>2920</v>
      </c>
      <c r="D692" s="348" t="s">
        <v>226</v>
      </c>
      <c r="E692" s="282">
        <f t="shared" si="155"/>
        <v>0</v>
      </c>
      <c r="F692" s="152"/>
      <c r="G692" s="153"/>
      <c r="H692" s="1419"/>
      <c r="I692" s="152"/>
      <c r="J692" s="153"/>
      <c r="K692" s="1419"/>
      <c r="L692" s="282">
        <f t="shared" si="156"/>
        <v>0</v>
      </c>
      <c r="M692" s="12">
        <f t="shared" si="148"/>
      </c>
      <c r="N692" s="13"/>
    </row>
    <row r="693" spans="2:14" ht="31.5">
      <c r="B693" s="347"/>
      <c r="C693" s="325">
        <v>2969</v>
      </c>
      <c r="D693" s="349" t="s">
        <v>227</v>
      </c>
      <c r="E693" s="327">
        <f t="shared" si="155"/>
        <v>0</v>
      </c>
      <c r="F693" s="450"/>
      <c r="G693" s="451"/>
      <c r="H693" s="1426"/>
      <c r="I693" s="450"/>
      <c r="J693" s="451"/>
      <c r="K693" s="1426"/>
      <c r="L693" s="327">
        <f t="shared" si="156"/>
        <v>0</v>
      </c>
      <c r="M693" s="12">
        <f t="shared" si="148"/>
      </c>
      <c r="N693" s="13"/>
    </row>
    <row r="694" spans="2:14" ht="31.5">
      <c r="B694" s="347"/>
      <c r="C694" s="350">
        <v>2970</v>
      </c>
      <c r="D694" s="351" t="s">
        <v>228</v>
      </c>
      <c r="E694" s="352">
        <f t="shared" si="155"/>
        <v>0</v>
      </c>
      <c r="F694" s="637"/>
      <c r="G694" s="638"/>
      <c r="H694" s="1427"/>
      <c r="I694" s="637"/>
      <c r="J694" s="638"/>
      <c r="K694" s="1427"/>
      <c r="L694" s="352">
        <f t="shared" si="156"/>
        <v>0</v>
      </c>
      <c r="M694" s="12">
        <f t="shared" si="148"/>
      </c>
      <c r="N694" s="13"/>
    </row>
    <row r="695" spans="2:14" ht="15.75">
      <c r="B695" s="347"/>
      <c r="C695" s="334">
        <v>2989</v>
      </c>
      <c r="D695" s="356" t="s">
        <v>229</v>
      </c>
      <c r="E695" s="336">
        <f t="shared" si="155"/>
        <v>0</v>
      </c>
      <c r="F695" s="601"/>
      <c r="G695" s="602"/>
      <c r="H695" s="1428"/>
      <c r="I695" s="601"/>
      <c r="J695" s="602"/>
      <c r="K695" s="1428"/>
      <c r="L695" s="336">
        <f t="shared" si="156"/>
        <v>0</v>
      </c>
      <c r="M695" s="12">
        <f t="shared" si="148"/>
      </c>
      <c r="N695" s="13"/>
    </row>
    <row r="696" spans="2:14" ht="31.5">
      <c r="B696" s="293"/>
      <c r="C696" s="319">
        <v>2990</v>
      </c>
      <c r="D696" s="357" t="s">
        <v>2011</v>
      </c>
      <c r="E696" s="321">
        <f t="shared" si="155"/>
        <v>0</v>
      </c>
      <c r="F696" s="455"/>
      <c r="G696" s="456"/>
      <c r="H696" s="1429"/>
      <c r="I696" s="455"/>
      <c r="J696" s="456"/>
      <c r="K696" s="1429"/>
      <c r="L696" s="321">
        <f t="shared" si="156"/>
        <v>0</v>
      </c>
      <c r="M696" s="12">
        <f t="shared" si="148"/>
      </c>
      <c r="N696" s="13"/>
    </row>
    <row r="697" spans="2:14" ht="15.75">
      <c r="B697" s="293"/>
      <c r="C697" s="319">
        <v>2991</v>
      </c>
      <c r="D697" s="357" t="s">
        <v>230</v>
      </c>
      <c r="E697" s="321">
        <f t="shared" si="155"/>
        <v>0</v>
      </c>
      <c r="F697" s="455"/>
      <c r="G697" s="456"/>
      <c r="H697" s="1429"/>
      <c r="I697" s="455"/>
      <c r="J697" s="456"/>
      <c r="K697" s="1429"/>
      <c r="L697" s="321">
        <f t="shared" si="156"/>
        <v>0</v>
      </c>
      <c r="M697" s="12">
        <f t="shared" si="148"/>
      </c>
      <c r="N697" s="13"/>
    </row>
    <row r="698" spans="2:14" ht="15.75">
      <c r="B698" s="293"/>
      <c r="C698" s="286">
        <v>2992</v>
      </c>
      <c r="D698" s="358" t="s">
        <v>231</v>
      </c>
      <c r="E698" s="288">
        <f t="shared" si="155"/>
        <v>0</v>
      </c>
      <c r="F698" s="173"/>
      <c r="G698" s="174"/>
      <c r="H698" s="1422"/>
      <c r="I698" s="173"/>
      <c r="J698" s="174"/>
      <c r="K698" s="1422"/>
      <c r="L698" s="288">
        <f t="shared" si="156"/>
        <v>0</v>
      </c>
      <c r="M698" s="12">
        <f t="shared" si="148"/>
      </c>
      <c r="N698" s="13"/>
    </row>
    <row r="699" spans="2:14" ht="15.75">
      <c r="B699" s="273">
        <v>3300</v>
      </c>
      <c r="C699" s="359" t="s">
        <v>232</v>
      </c>
      <c r="D699" s="1603"/>
      <c r="E699" s="311">
        <f aca="true" t="shared" si="157" ref="E699:L699">SUM(E700:E705)</f>
        <v>0</v>
      </c>
      <c r="F699" s="275">
        <f t="shared" si="157"/>
        <v>0</v>
      </c>
      <c r="G699" s="276">
        <f t="shared" si="157"/>
        <v>0</v>
      </c>
      <c r="H699" s="277">
        <f t="shared" si="157"/>
        <v>0</v>
      </c>
      <c r="I699" s="275">
        <f t="shared" si="157"/>
        <v>0</v>
      </c>
      <c r="J699" s="276">
        <f t="shared" si="157"/>
        <v>0</v>
      </c>
      <c r="K699" s="277">
        <f t="shared" si="157"/>
        <v>0</v>
      </c>
      <c r="L699" s="311">
        <f t="shared" si="157"/>
        <v>0</v>
      </c>
      <c r="M699" s="12">
        <f t="shared" si="148"/>
      </c>
      <c r="N699" s="13"/>
    </row>
    <row r="700" spans="2:14" ht="15.75">
      <c r="B700" s="292"/>
      <c r="C700" s="280">
        <v>3301</v>
      </c>
      <c r="D700" s="360" t="s">
        <v>233</v>
      </c>
      <c r="E700" s="282">
        <f aca="true" t="shared" si="158" ref="E700:E708">F700+G700+H700</f>
        <v>0</v>
      </c>
      <c r="F700" s="488">
        <v>0</v>
      </c>
      <c r="G700" s="489">
        <v>0</v>
      </c>
      <c r="H700" s="154">
        <v>0</v>
      </c>
      <c r="I700" s="488">
        <v>0</v>
      </c>
      <c r="J700" s="489">
        <v>0</v>
      </c>
      <c r="K700" s="154">
        <v>0</v>
      </c>
      <c r="L700" s="282">
        <f aca="true" t="shared" si="159" ref="L700:L708">I700+J700+K700</f>
        <v>0</v>
      </c>
      <c r="M700" s="12">
        <f t="shared" si="148"/>
      </c>
      <c r="N700" s="13"/>
    </row>
    <row r="701" spans="2:14" ht="15.75">
      <c r="B701" s="292"/>
      <c r="C701" s="294">
        <v>3302</v>
      </c>
      <c r="D701" s="361" t="s">
        <v>722</v>
      </c>
      <c r="E701" s="296">
        <f t="shared" si="158"/>
        <v>0</v>
      </c>
      <c r="F701" s="490">
        <v>0</v>
      </c>
      <c r="G701" s="491">
        <v>0</v>
      </c>
      <c r="H701" s="160">
        <v>0</v>
      </c>
      <c r="I701" s="490">
        <v>0</v>
      </c>
      <c r="J701" s="491">
        <v>0</v>
      </c>
      <c r="K701" s="160">
        <v>0</v>
      </c>
      <c r="L701" s="296">
        <f t="shared" si="159"/>
        <v>0</v>
      </c>
      <c r="M701" s="12">
        <f aca="true" t="shared" si="160" ref="M701:M732">(IF($E701&lt;&gt;0,$M$2,IF($L701&lt;&gt;0,$M$2,"")))</f>
      </c>
      <c r="N701" s="13"/>
    </row>
    <row r="702" spans="2:14" ht="15.75">
      <c r="B702" s="292"/>
      <c r="C702" s="294">
        <v>3303</v>
      </c>
      <c r="D702" s="361" t="s">
        <v>234</v>
      </c>
      <c r="E702" s="296">
        <f t="shared" si="158"/>
        <v>0</v>
      </c>
      <c r="F702" s="490">
        <v>0</v>
      </c>
      <c r="G702" s="491">
        <v>0</v>
      </c>
      <c r="H702" s="160">
        <v>0</v>
      </c>
      <c r="I702" s="490">
        <v>0</v>
      </c>
      <c r="J702" s="491">
        <v>0</v>
      </c>
      <c r="K702" s="160">
        <v>0</v>
      </c>
      <c r="L702" s="296">
        <f t="shared" si="159"/>
        <v>0</v>
      </c>
      <c r="M702" s="12">
        <f t="shared" si="160"/>
      </c>
      <c r="N702" s="13"/>
    </row>
    <row r="703" spans="2:14" ht="15.75">
      <c r="B703" s="292"/>
      <c r="C703" s="294">
        <v>3304</v>
      </c>
      <c r="D703" s="361" t="s">
        <v>235</v>
      </c>
      <c r="E703" s="296">
        <f t="shared" si="158"/>
        <v>0</v>
      </c>
      <c r="F703" s="490">
        <v>0</v>
      </c>
      <c r="G703" s="491">
        <v>0</v>
      </c>
      <c r="H703" s="160">
        <v>0</v>
      </c>
      <c r="I703" s="490">
        <v>0</v>
      </c>
      <c r="J703" s="491">
        <v>0</v>
      </c>
      <c r="K703" s="160">
        <v>0</v>
      </c>
      <c r="L703" s="296">
        <f t="shared" si="159"/>
        <v>0</v>
      </c>
      <c r="M703" s="12">
        <f t="shared" si="160"/>
      </c>
      <c r="N703" s="13"/>
    </row>
    <row r="704" spans="2:14" ht="15.75">
      <c r="B704" s="292"/>
      <c r="C704" s="294">
        <v>3305</v>
      </c>
      <c r="D704" s="361" t="s">
        <v>236</v>
      </c>
      <c r="E704" s="296">
        <f t="shared" si="158"/>
        <v>0</v>
      </c>
      <c r="F704" s="490">
        <v>0</v>
      </c>
      <c r="G704" s="491">
        <v>0</v>
      </c>
      <c r="H704" s="160">
        <v>0</v>
      </c>
      <c r="I704" s="490">
        <v>0</v>
      </c>
      <c r="J704" s="491">
        <v>0</v>
      </c>
      <c r="K704" s="160">
        <v>0</v>
      </c>
      <c r="L704" s="296">
        <f t="shared" si="159"/>
        <v>0</v>
      </c>
      <c r="M704" s="12">
        <f t="shared" si="160"/>
      </c>
      <c r="N704" s="13"/>
    </row>
    <row r="705" spans="2:14" ht="31.5">
      <c r="B705" s="292"/>
      <c r="C705" s="286">
        <v>3306</v>
      </c>
      <c r="D705" s="362" t="s">
        <v>1673</v>
      </c>
      <c r="E705" s="288">
        <f t="shared" si="158"/>
        <v>0</v>
      </c>
      <c r="F705" s="492">
        <v>0</v>
      </c>
      <c r="G705" s="493">
        <v>0</v>
      </c>
      <c r="H705" s="175">
        <v>0</v>
      </c>
      <c r="I705" s="492">
        <v>0</v>
      </c>
      <c r="J705" s="493">
        <v>0</v>
      </c>
      <c r="K705" s="175">
        <v>0</v>
      </c>
      <c r="L705" s="288">
        <f t="shared" si="159"/>
        <v>0</v>
      </c>
      <c r="M705" s="12">
        <f t="shared" si="160"/>
      </c>
      <c r="N705" s="13"/>
    </row>
    <row r="706" spans="2:14" ht="15.75">
      <c r="B706" s="273">
        <v>3900</v>
      </c>
      <c r="C706" s="1840" t="s">
        <v>237</v>
      </c>
      <c r="D706" s="1841"/>
      <c r="E706" s="311">
        <f t="shared" si="158"/>
        <v>0</v>
      </c>
      <c r="F706" s="1472">
        <v>0</v>
      </c>
      <c r="G706" s="1473">
        <v>0</v>
      </c>
      <c r="H706" s="1474">
        <v>0</v>
      </c>
      <c r="I706" s="1472">
        <v>0</v>
      </c>
      <c r="J706" s="1473">
        <v>0</v>
      </c>
      <c r="K706" s="1474">
        <v>0</v>
      </c>
      <c r="L706" s="311">
        <f t="shared" si="159"/>
        <v>0</v>
      </c>
      <c r="M706" s="12">
        <f t="shared" si="160"/>
      </c>
      <c r="N706" s="13"/>
    </row>
    <row r="707" spans="2:14" ht="15.75">
      <c r="B707" s="273">
        <v>4000</v>
      </c>
      <c r="C707" s="1840" t="s">
        <v>238</v>
      </c>
      <c r="D707" s="1841"/>
      <c r="E707" s="311">
        <f t="shared" si="158"/>
        <v>0</v>
      </c>
      <c r="F707" s="1423"/>
      <c r="G707" s="1424"/>
      <c r="H707" s="1425"/>
      <c r="I707" s="1423"/>
      <c r="J707" s="1424"/>
      <c r="K707" s="1425"/>
      <c r="L707" s="311">
        <f t="shared" si="159"/>
        <v>0</v>
      </c>
      <c r="M707" s="12">
        <f t="shared" si="160"/>
      </c>
      <c r="N707" s="13"/>
    </row>
    <row r="708" spans="2:14" ht="15.75">
      <c r="B708" s="273">
        <v>4100</v>
      </c>
      <c r="C708" s="1840" t="s">
        <v>239</v>
      </c>
      <c r="D708" s="1841"/>
      <c r="E708" s="311">
        <f t="shared" si="158"/>
        <v>0</v>
      </c>
      <c r="F708" s="1473">
        <v>0</v>
      </c>
      <c r="G708" s="1473">
        <v>0</v>
      </c>
      <c r="H708" s="1473">
        <v>0</v>
      </c>
      <c r="I708" s="1473">
        <v>0</v>
      </c>
      <c r="J708" s="1473">
        <v>0</v>
      </c>
      <c r="K708" s="1473">
        <v>0</v>
      </c>
      <c r="L708" s="311">
        <f t="shared" si="159"/>
        <v>0</v>
      </c>
      <c r="M708" s="12">
        <f t="shared" si="160"/>
      </c>
      <c r="N708" s="13"/>
    </row>
    <row r="709" spans="2:14" ht="15.75">
      <c r="B709" s="273">
        <v>4200</v>
      </c>
      <c r="C709" s="1840" t="s">
        <v>240</v>
      </c>
      <c r="D709" s="1841"/>
      <c r="E709" s="311">
        <f aca="true" t="shared" si="161" ref="E709:L709">SUM(E710:E715)</f>
        <v>0</v>
      </c>
      <c r="F709" s="275">
        <f t="shared" si="161"/>
        <v>0</v>
      </c>
      <c r="G709" s="276">
        <f t="shared" si="161"/>
        <v>0</v>
      </c>
      <c r="H709" s="277">
        <f t="shared" si="161"/>
        <v>0</v>
      </c>
      <c r="I709" s="275">
        <f t="shared" si="161"/>
        <v>0</v>
      </c>
      <c r="J709" s="276">
        <f t="shared" si="161"/>
        <v>0</v>
      </c>
      <c r="K709" s="277">
        <f t="shared" si="161"/>
        <v>0</v>
      </c>
      <c r="L709" s="311">
        <f t="shared" si="161"/>
        <v>0</v>
      </c>
      <c r="M709" s="12">
        <f t="shared" si="160"/>
      </c>
      <c r="N709" s="13"/>
    </row>
    <row r="710" spans="2:14" ht="15.75">
      <c r="B710" s="363"/>
      <c r="C710" s="280">
        <v>4201</v>
      </c>
      <c r="D710" s="281" t="s">
        <v>241</v>
      </c>
      <c r="E710" s="282">
        <f aca="true" t="shared" si="162" ref="E710:E715">F710+G710+H710</f>
        <v>0</v>
      </c>
      <c r="F710" s="152"/>
      <c r="G710" s="153"/>
      <c r="H710" s="1419"/>
      <c r="I710" s="152"/>
      <c r="J710" s="153"/>
      <c r="K710" s="1419"/>
      <c r="L710" s="282">
        <f aca="true" t="shared" si="163" ref="L710:L715">I710+J710+K710</f>
        <v>0</v>
      </c>
      <c r="M710" s="12">
        <f t="shared" si="160"/>
      </c>
      <c r="N710" s="13"/>
    </row>
    <row r="711" spans="2:14" ht="15.75">
      <c r="B711" s="363"/>
      <c r="C711" s="294">
        <v>4202</v>
      </c>
      <c r="D711" s="364" t="s">
        <v>242</v>
      </c>
      <c r="E711" s="296">
        <f t="shared" si="162"/>
        <v>0</v>
      </c>
      <c r="F711" s="158"/>
      <c r="G711" s="159"/>
      <c r="H711" s="1421"/>
      <c r="I711" s="158"/>
      <c r="J711" s="159"/>
      <c r="K711" s="1421"/>
      <c r="L711" s="296">
        <f t="shared" si="163"/>
        <v>0</v>
      </c>
      <c r="M711" s="12">
        <f t="shared" si="160"/>
      </c>
      <c r="N711" s="13"/>
    </row>
    <row r="712" spans="2:14" ht="15.75">
      <c r="B712" s="363"/>
      <c r="C712" s="294">
        <v>4214</v>
      </c>
      <c r="D712" s="364" t="s">
        <v>243</v>
      </c>
      <c r="E712" s="296">
        <f t="shared" si="162"/>
        <v>0</v>
      </c>
      <c r="F712" s="158"/>
      <c r="G712" s="159"/>
      <c r="H712" s="1421"/>
      <c r="I712" s="158"/>
      <c r="J712" s="159"/>
      <c r="K712" s="1421"/>
      <c r="L712" s="296">
        <f t="shared" si="163"/>
        <v>0</v>
      </c>
      <c r="M712" s="12">
        <f t="shared" si="160"/>
      </c>
      <c r="N712" s="13"/>
    </row>
    <row r="713" spans="2:14" ht="15.75">
      <c r="B713" s="363"/>
      <c r="C713" s="294">
        <v>4217</v>
      </c>
      <c r="D713" s="364" t="s">
        <v>244</v>
      </c>
      <c r="E713" s="296">
        <f t="shared" si="162"/>
        <v>0</v>
      </c>
      <c r="F713" s="158"/>
      <c r="G713" s="159"/>
      <c r="H713" s="1421"/>
      <c r="I713" s="158"/>
      <c r="J713" s="159"/>
      <c r="K713" s="1421"/>
      <c r="L713" s="296">
        <f t="shared" si="163"/>
        <v>0</v>
      </c>
      <c r="M713" s="12">
        <f t="shared" si="160"/>
      </c>
      <c r="N713" s="13"/>
    </row>
    <row r="714" spans="2:14" ht="15.75">
      <c r="B714" s="363"/>
      <c r="C714" s="294">
        <v>4218</v>
      </c>
      <c r="D714" s="295" t="s">
        <v>245</v>
      </c>
      <c r="E714" s="296">
        <f t="shared" si="162"/>
        <v>0</v>
      </c>
      <c r="F714" s="158"/>
      <c r="G714" s="159"/>
      <c r="H714" s="1421"/>
      <c r="I714" s="158"/>
      <c r="J714" s="159"/>
      <c r="K714" s="1421"/>
      <c r="L714" s="296">
        <f t="shared" si="163"/>
        <v>0</v>
      </c>
      <c r="M714" s="12">
        <f t="shared" si="160"/>
      </c>
      <c r="N714" s="13"/>
    </row>
    <row r="715" spans="2:14" ht="15.75">
      <c r="B715" s="363"/>
      <c r="C715" s="286">
        <v>4219</v>
      </c>
      <c r="D715" s="344" t="s">
        <v>246</v>
      </c>
      <c r="E715" s="288">
        <f t="shared" si="162"/>
        <v>0</v>
      </c>
      <c r="F715" s="173"/>
      <c r="G715" s="174"/>
      <c r="H715" s="1422"/>
      <c r="I715" s="173"/>
      <c r="J715" s="174"/>
      <c r="K715" s="1422"/>
      <c r="L715" s="288">
        <f t="shared" si="163"/>
        <v>0</v>
      </c>
      <c r="M715" s="12">
        <f t="shared" si="160"/>
      </c>
      <c r="N715" s="13"/>
    </row>
    <row r="716" spans="2:14" ht="15.75">
      <c r="B716" s="273">
        <v>4300</v>
      </c>
      <c r="C716" s="1840" t="s">
        <v>1677</v>
      </c>
      <c r="D716" s="1841"/>
      <c r="E716" s="311">
        <f aca="true" t="shared" si="164" ref="E716:L716">SUM(E717:E719)</f>
        <v>0</v>
      </c>
      <c r="F716" s="275">
        <f t="shared" si="164"/>
        <v>0</v>
      </c>
      <c r="G716" s="276">
        <f t="shared" si="164"/>
        <v>0</v>
      </c>
      <c r="H716" s="277">
        <f t="shared" si="164"/>
        <v>0</v>
      </c>
      <c r="I716" s="275">
        <f t="shared" si="164"/>
        <v>0</v>
      </c>
      <c r="J716" s="276">
        <f t="shared" si="164"/>
        <v>0</v>
      </c>
      <c r="K716" s="277">
        <f t="shared" si="164"/>
        <v>0</v>
      </c>
      <c r="L716" s="311">
        <f t="shared" si="164"/>
        <v>0</v>
      </c>
      <c r="M716" s="12">
        <f t="shared" si="160"/>
      </c>
      <c r="N716" s="13"/>
    </row>
    <row r="717" spans="2:14" ht="15.75">
      <c r="B717" s="363"/>
      <c r="C717" s="280">
        <v>4301</v>
      </c>
      <c r="D717" s="312" t="s">
        <v>247</v>
      </c>
      <c r="E717" s="282">
        <f aca="true" t="shared" si="165" ref="E717:E722">F717+G717+H717</f>
        <v>0</v>
      </c>
      <c r="F717" s="152"/>
      <c r="G717" s="153"/>
      <c r="H717" s="1419"/>
      <c r="I717" s="152"/>
      <c r="J717" s="153"/>
      <c r="K717" s="1419"/>
      <c r="L717" s="282">
        <f aca="true" t="shared" si="166" ref="L717:L722">I717+J717+K717</f>
        <v>0</v>
      </c>
      <c r="M717" s="12">
        <f t="shared" si="160"/>
      </c>
      <c r="N717" s="13"/>
    </row>
    <row r="718" spans="2:14" ht="15.75">
      <c r="B718" s="363"/>
      <c r="C718" s="294">
        <v>4302</v>
      </c>
      <c r="D718" s="364" t="s">
        <v>248</v>
      </c>
      <c r="E718" s="296">
        <f t="shared" si="165"/>
        <v>0</v>
      </c>
      <c r="F718" s="158"/>
      <c r="G718" s="159"/>
      <c r="H718" s="1421"/>
      <c r="I718" s="158"/>
      <c r="J718" s="159"/>
      <c r="K718" s="1421"/>
      <c r="L718" s="296">
        <f t="shared" si="166"/>
        <v>0</v>
      </c>
      <c r="M718" s="12">
        <f t="shared" si="160"/>
      </c>
      <c r="N718" s="13"/>
    </row>
    <row r="719" spans="2:14" ht="15.75">
      <c r="B719" s="363"/>
      <c r="C719" s="286">
        <v>4309</v>
      </c>
      <c r="D719" s="302" t="s">
        <v>249</v>
      </c>
      <c r="E719" s="288">
        <f t="shared" si="165"/>
        <v>0</v>
      </c>
      <c r="F719" s="173"/>
      <c r="G719" s="174"/>
      <c r="H719" s="1422"/>
      <c r="I719" s="173"/>
      <c r="J719" s="174"/>
      <c r="K719" s="1422"/>
      <c r="L719" s="288">
        <f t="shared" si="166"/>
        <v>0</v>
      </c>
      <c r="M719" s="12">
        <f t="shared" si="160"/>
      </c>
      <c r="N719" s="13"/>
    </row>
    <row r="720" spans="2:14" ht="15.75">
      <c r="B720" s="273">
        <v>4400</v>
      </c>
      <c r="C720" s="1840" t="s">
        <v>1674</v>
      </c>
      <c r="D720" s="1841"/>
      <c r="E720" s="311">
        <f t="shared" si="165"/>
        <v>0</v>
      </c>
      <c r="F720" s="1423"/>
      <c r="G720" s="1424"/>
      <c r="H720" s="1425"/>
      <c r="I720" s="1423"/>
      <c r="J720" s="1424"/>
      <c r="K720" s="1425"/>
      <c r="L720" s="311">
        <f t="shared" si="166"/>
        <v>0</v>
      </c>
      <c r="M720" s="12">
        <f t="shared" si="160"/>
      </c>
      <c r="N720" s="13"/>
    </row>
    <row r="721" spans="2:14" ht="15.75">
      <c r="B721" s="273">
        <v>4500</v>
      </c>
      <c r="C721" s="1840" t="s">
        <v>1675</v>
      </c>
      <c r="D721" s="1841"/>
      <c r="E721" s="311">
        <f t="shared" si="165"/>
        <v>0</v>
      </c>
      <c r="F721" s="1423"/>
      <c r="G721" s="1424"/>
      <c r="H721" s="1425"/>
      <c r="I721" s="1423"/>
      <c r="J721" s="1424"/>
      <c r="K721" s="1425"/>
      <c r="L721" s="311">
        <f t="shared" si="166"/>
        <v>0</v>
      </c>
      <c r="M721" s="12">
        <f t="shared" si="160"/>
      </c>
      <c r="N721" s="13"/>
    </row>
    <row r="722" spans="2:14" ht="15.75">
      <c r="B722" s="273">
        <v>4600</v>
      </c>
      <c r="C722" s="1842" t="s">
        <v>250</v>
      </c>
      <c r="D722" s="1843"/>
      <c r="E722" s="311">
        <f t="shared" si="165"/>
        <v>0</v>
      </c>
      <c r="F722" s="1423"/>
      <c r="G722" s="1424"/>
      <c r="H722" s="1425"/>
      <c r="I722" s="1423"/>
      <c r="J722" s="1424"/>
      <c r="K722" s="1425"/>
      <c r="L722" s="311">
        <f t="shared" si="166"/>
        <v>0</v>
      </c>
      <c r="M722" s="12">
        <f t="shared" si="160"/>
      </c>
      <c r="N722" s="13"/>
    </row>
    <row r="723" spans="2:14" ht="15.75">
      <c r="B723" s="273">
        <v>4900</v>
      </c>
      <c r="C723" s="1840" t="s">
        <v>276</v>
      </c>
      <c r="D723" s="1841"/>
      <c r="E723" s="311">
        <f aca="true" t="shared" si="167" ref="E723:L723">+E724+E725</f>
        <v>0</v>
      </c>
      <c r="F723" s="275">
        <f t="shared" si="167"/>
        <v>0</v>
      </c>
      <c r="G723" s="276">
        <f t="shared" si="167"/>
        <v>0</v>
      </c>
      <c r="H723" s="277">
        <f t="shared" si="167"/>
        <v>0</v>
      </c>
      <c r="I723" s="275">
        <f t="shared" si="167"/>
        <v>0</v>
      </c>
      <c r="J723" s="276">
        <f t="shared" si="167"/>
        <v>0</v>
      </c>
      <c r="K723" s="277">
        <f t="shared" si="167"/>
        <v>0</v>
      </c>
      <c r="L723" s="311">
        <f t="shared" si="167"/>
        <v>0</v>
      </c>
      <c r="M723" s="12">
        <f t="shared" si="160"/>
      </c>
      <c r="N723" s="13"/>
    </row>
    <row r="724" spans="2:14" ht="15.75">
      <c r="B724" s="363"/>
      <c r="C724" s="280">
        <v>4901</v>
      </c>
      <c r="D724" s="365" t="s">
        <v>277</v>
      </c>
      <c r="E724" s="282">
        <f>F724+G724+H724</f>
        <v>0</v>
      </c>
      <c r="F724" s="152"/>
      <c r="G724" s="153"/>
      <c r="H724" s="1419"/>
      <c r="I724" s="152"/>
      <c r="J724" s="153"/>
      <c r="K724" s="1419"/>
      <c r="L724" s="282">
        <f>I724+J724+K724</f>
        <v>0</v>
      </c>
      <c r="M724" s="12">
        <f t="shared" si="160"/>
      </c>
      <c r="N724" s="13"/>
    </row>
    <row r="725" spans="2:14" ht="15.75">
      <c r="B725" s="363"/>
      <c r="C725" s="286">
        <v>4902</v>
      </c>
      <c r="D725" s="302" t="s">
        <v>278</v>
      </c>
      <c r="E725" s="288">
        <f>F725+G725+H725</f>
        <v>0</v>
      </c>
      <c r="F725" s="173"/>
      <c r="G725" s="174"/>
      <c r="H725" s="1422"/>
      <c r="I725" s="173"/>
      <c r="J725" s="174"/>
      <c r="K725" s="1422"/>
      <c r="L725" s="288">
        <f>I725+J725+K725</f>
        <v>0</v>
      </c>
      <c r="M725" s="12">
        <f t="shared" si="160"/>
      </c>
      <c r="N725" s="13"/>
    </row>
    <row r="726" spans="2:14" ht="15.75">
      <c r="B726" s="366">
        <v>5100</v>
      </c>
      <c r="C726" s="1838" t="s">
        <v>251</v>
      </c>
      <c r="D726" s="1839"/>
      <c r="E726" s="311">
        <f>F726+G726+H726</f>
        <v>0</v>
      </c>
      <c r="F726" s="1423"/>
      <c r="G726" s="1424"/>
      <c r="H726" s="1425"/>
      <c r="I726" s="1423"/>
      <c r="J726" s="1424"/>
      <c r="K726" s="1425"/>
      <c r="L726" s="311">
        <f>I726+J726+K726</f>
        <v>0</v>
      </c>
      <c r="M726" s="12">
        <f t="shared" si="160"/>
      </c>
      <c r="N726" s="13"/>
    </row>
    <row r="727" spans="2:14" ht="15.75">
      <c r="B727" s="366">
        <v>5200</v>
      </c>
      <c r="C727" s="1838" t="s">
        <v>252</v>
      </c>
      <c r="D727" s="1839"/>
      <c r="E727" s="311">
        <f aca="true" t="shared" si="168" ref="E727:L727">SUM(E728:E734)</f>
        <v>0</v>
      </c>
      <c r="F727" s="275">
        <f t="shared" si="168"/>
        <v>0</v>
      </c>
      <c r="G727" s="276">
        <f t="shared" si="168"/>
        <v>0</v>
      </c>
      <c r="H727" s="277">
        <f t="shared" si="168"/>
        <v>0</v>
      </c>
      <c r="I727" s="275">
        <f t="shared" si="168"/>
        <v>0</v>
      </c>
      <c r="J727" s="276">
        <f t="shared" si="168"/>
        <v>0</v>
      </c>
      <c r="K727" s="277">
        <f t="shared" si="168"/>
        <v>0</v>
      </c>
      <c r="L727" s="311">
        <f t="shared" si="168"/>
        <v>0</v>
      </c>
      <c r="M727" s="12">
        <f t="shared" si="160"/>
      </c>
      <c r="N727" s="13"/>
    </row>
    <row r="728" spans="2:14" ht="15.75">
      <c r="B728" s="367"/>
      <c r="C728" s="368">
        <v>5201</v>
      </c>
      <c r="D728" s="369" t="s">
        <v>253</v>
      </c>
      <c r="E728" s="282">
        <f aca="true" t="shared" si="169" ref="E728:E734">F728+G728+H728</f>
        <v>0</v>
      </c>
      <c r="F728" s="152"/>
      <c r="G728" s="153"/>
      <c r="H728" s="1419"/>
      <c r="I728" s="152"/>
      <c r="J728" s="153"/>
      <c r="K728" s="1419"/>
      <c r="L728" s="282">
        <f aca="true" t="shared" si="170" ref="L728:L734">I728+J728+K728</f>
        <v>0</v>
      </c>
      <c r="M728" s="12">
        <f t="shared" si="160"/>
      </c>
      <c r="N728" s="13"/>
    </row>
    <row r="729" spans="2:14" ht="15.75">
      <c r="B729" s="367"/>
      <c r="C729" s="370">
        <v>5202</v>
      </c>
      <c r="D729" s="371" t="s">
        <v>254</v>
      </c>
      <c r="E729" s="296">
        <f t="shared" si="169"/>
        <v>0</v>
      </c>
      <c r="F729" s="158"/>
      <c r="G729" s="159"/>
      <c r="H729" s="1421"/>
      <c r="I729" s="158"/>
      <c r="J729" s="159"/>
      <c r="K729" s="1421"/>
      <c r="L729" s="296">
        <f t="shared" si="170"/>
        <v>0</v>
      </c>
      <c r="M729" s="12">
        <f t="shared" si="160"/>
      </c>
      <c r="N729" s="13"/>
    </row>
    <row r="730" spans="2:14" ht="15.75">
      <c r="B730" s="367"/>
      <c r="C730" s="370">
        <v>5203</v>
      </c>
      <c r="D730" s="371" t="s">
        <v>627</v>
      </c>
      <c r="E730" s="296">
        <f t="shared" si="169"/>
        <v>0</v>
      </c>
      <c r="F730" s="158"/>
      <c r="G730" s="159"/>
      <c r="H730" s="1421"/>
      <c r="I730" s="158"/>
      <c r="J730" s="159"/>
      <c r="K730" s="1421"/>
      <c r="L730" s="296">
        <f t="shared" si="170"/>
        <v>0</v>
      </c>
      <c r="M730" s="12">
        <f t="shared" si="160"/>
      </c>
      <c r="N730" s="13"/>
    </row>
    <row r="731" spans="2:14" ht="15.75">
      <c r="B731" s="367"/>
      <c r="C731" s="370">
        <v>5204</v>
      </c>
      <c r="D731" s="371" t="s">
        <v>628</v>
      </c>
      <c r="E731" s="296">
        <f t="shared" si="169"/>
        <v>0</v>
      </c>
      <c r="F731" s="158"/>
      <c r="G731" s="159"/>
      <c r="H731" s="1421"/>
      <c r="I731" s="158"/>
      <c r="J731" s="159"/>
      <c r="K731" s="1421"/>
      <c r="L731" s="296">
        <f t="shared" si="170"/>
        <v>0</v>
      </c>
      <c r="M731" s="12">
        <f t="shared" si="160"/>
      </c>
      <c r="N731" s="13"/>
    </row>
    <row r="732" spans="2:14" ht="15.75">
      <c r="B732" s="367"/>
      <c r="C732" s="370">
        <v>5205</v>
      </c>
      <c r="D732" s="371" t="s">
        <v>629</v>
      </c>
      <c r="E732" s="296">
        <f t="shared" si="169"/>
        <v>0</v>
      </c>
      <c r="F732" s="158"/>
      <c r="G732" s="159"/>
      <c r="H732" s="1421"/>
      <c r="I732" s="158"/>
      <c r="J732" s="159"/>
      <c r="K732" s="1421"/>
      <c r="L732" s="296">
        <f t="shared" si="170"/>
        <v>0</v>
      </c>
      <c r="M732" s="12">
        <f t="shared" si="160"/>
      </c>
      <c r="N732" s="13"/>
    </row>
    <row r="733" spans="2:14" ht="15.75">
      <c r="B733" s="367"/>
      <c r="C733" s="370">
        <v>5206</v>
      </c>
      <c r="D733" s="371" t="s">
        <v>630</v>
      </c>
      <c r="E733" s="296">
        <f t="shared" si="169"/>
        <v>0</v>
      </c>
      <c r="F733" s="158"/>
      <c r="G733" s="159"/>
      <c r="H733" s="1421"/>
      <c r="I733" s="158"/>
      <c r="J733" s="159"/>
      <c r="K733" s="1421"/>
      <c r="L733" s="296">
        <f t="shared" si="170"/>
        <v>0</v>
      </c>
      <c r="M733" s="12">
        <f aca="true" t="shared" si="171" ref="M733:M753">(IF($E733&lt;&gt;0,$M$2,IF($L733&lt;&gt;0,$M$2,"")))</f>
      </c>
      <c r="N733" s="13"/>
    </row>
    <row r="734" spans="2:14" ht="15.75">
      <c r="B734" s="367"/>
      <c r="C734" s="372">
        <v>5219</v>
      </c>
      <c r="D734" s="373" t="s">
        <v>631</v>
      </c>
      <c r="E734" s="288">
        <f t="shared" si="169"/>
        <v>0</v>
      </c>
      <c r="F734" s="173"/>
      <c r="G734" s="174"/>
      <c r="H734" s="1422"/>
      <c r="I734" s="173"/>
      <c r="J734" s="174"/>
      <c r="K734" s="1422"/>
      <c r="L734" s="288">
        <f t="shared" si="170"/>
        <v>0</v>
      </c>
      <c r="M734" s="12">
        <f t="shared" si="171"/>
      </c>
      <c r="N734" s="13"/>
    </row>
    <row r="735" spans="2:14" ht="15.75">
      <c r="B735" s="366">
        <v>5300</v>
      </c>
      <c r="C735" s="1838" t="s">
        <v>632</v>
      </c>
      <c r="D735" s="1839"/>
      <c r="E735" s="311">
        <f aca="true" t="shared" si="172" ref="E735:L735">SUM(E736:E737)</f>
        <v>0</v>
      </c>
      <c r="F735" s="275">
        <f t="shared" si="172"/>
        <v>0</v>
      </c>
      <c r="G735" s="276">
        <f t="shared" si="172"/>
        <v>0</v>
      </c>
      <c r="H735" s="277">
        <f t="shared" si="172"/>
        <v>0</v>
      </c>
      <c r="I735" s="275">
        <f t="shared" si="172"/>
        <v>0</v>
      </c>
      <c r="J735" s="276">
        <f t="shared" si="172"/>
        <v>0</v>
      </c>
      <c r="K735" s="277">
        <f t="shared" si="172"/>
        <v>0</v>
      </c>
      <c r="L735" s="311">
        <f t="shared" si="172"/>
        <v>0</v>
      </c>
      <c r="M735" s="12">
        <f t="shared" si="171"/>
      </c>
      <c r="N735" s="13"/>
    </row>
    <row r="736" spans="2:14" ht="15.75">
      <c r="B736" s="367"/>
      <c r="C736" s="368">
        <v>5301</v>
      </c>
      <c r="D736" s="369" t="s">
        <v>310</v>
      </c>
      <c r="E736" s="282">
        <f>F736+G736+H736</f>
        <v>0</v>
      </c>
      <c r="F736" s="152"/>
      <c r="G736" s="153"/>
      <c r="H736" s="1419"/>
      <c r="I736" s="152"/>
      <c r="J736" s="153"/>
      <c r="K736" s="1419"/>
      <c r="L736" s="282">
        <f>I736+J736+K736</f>
        <v>0</v>
      </c>
      <c r="M736" s="12">
        <f t="shared" si="171"/>
      </c>
      <c r="N736" s="13"/>
    </row>
    <row r="737" spans="2:14" ht="15.75">
      <c r="B737" s="367"/>
      <c r="C737" s="372">
        <v>5309</v>
      </c>
      <c r="D737" s="373" t="s">
        <v>633</v>
      </c>
      <c r="E737" s="288">
        <f>F737+G737+H737</f>
        <v>0</v>
      </c>
      <c r="F737" s="173"/>
      <c r="G737" s="174"/>
      <c r="H737" s="1422"/>
      <c r="I737" s="173"/>
      <c r="J737" s="174"/>
      <c r="K737" s="1422"/>
      <c r="L737" s="288">
        <f>I737+J737+K737</f>
        <v>0</v>
      </c>
      <c r="M737" s="12">
        <f t="shared" si="171"/>
      </c>
      <c r="N737" s="13"/>
    </row>
    <row r="738" spans="2:14" ht="15.75">
      <c r="B738" s="366">
        <v>5400</v>
      </c>
      <c r="C738" s="1838" t="s">
        <v>692</v>
      </c>
      <c r="D738" s="1839"/>
      <c r="E738" s="311">
        <f>F738+G738+H738</f>
        <v>0</v>
      </c>
      <c r="F738" s="1423"/>
      <c r="G738" s="1424"/>
      <c r="H738" s="1425"/>
      <c r="I738" s="1423"/>
      <c r="J738" s="1424"/>
      <c r="K738" s="1425"/>
      <c r="L738" s="311">
        <f>I738+J738+K738</f>
        <v>0</v>
      </c>
      <c r="M738" s="12">
        <f t="shared" si="171"/>
      </c>
      <c r="N738" s="13"/>
    </row>
    <row r="739" spans="2:14" ht="15.75">
      <c r="B739" s="273">
        <v>5500</v>
      </c>
      <c r="C739" s="1840" t="s">
        <v>693</v>
      </c>
      <c r="D739" s="1841"/>
      <c r="E739" s="311">
        <f aca="true" t="shared" si="173" ref="E739:L739">SUM(E740:E743)</f>
        <v>0</v>
      </c>
      <c r="F739" s="275">
        <f t="shared" si="173"/>
        <v>0</v>
      </c>
      <c r="G739" s="276">
        <f t="shared" si="173"/>
        <v>0</v>
      </c>
      <c r="H739" s="277">
        <f t="shared" si="173"/>
        <v>0</v>
      </c>
      <c r="I739" s="275">
        <f t="shared" si="173"/>
        <v>0</v>
      </c>
      <c r="J739" s="276">
        <f t="shared" si="173"/>
        <v>0</v>
      </c>
      <c r="K739" s="277">
        <f t="shared" si="173"/>
        <v>0</v>
      </c>
      <c r="L739" s="311">
        <f t="shared" si="173"/>
        <v>0</v>
      </c>
      <c r="M739" s="12">
        <f t="shared" si="171"/>
      </c>
      <c r="N739" s="13"/>
    </row>
    <row r="740" spans="2:14" ht="15.75">
      <c r="B740" s="363"/>
      <c r="C740" s="280">
        <v>5501</v>
      </c>
      <c r="D740" s="312" t="s">
        <v>694</v>
      </c>
      <c r="E740" s="282">
        <f>F740+G740+H740</f>
        <v>0</v>
      </c>
      <c r="F740" s="152"/>
      <c r="G740" s="153"/>
      <c r="H740" s="1419"/>
      <c r="I740" s="152"/>
      <c r="J740" s="153"/>
      <c r="K740" s="1419"/>
      <c r="L740" s="282">
        <f>I740+J740+K740</f>
        <v>0</v>
      </c>
      <c r="M740" s="12">
        <f t="shared" si="171"/>
      </c>
      <c r="N740" s="13"/>
    </row>
    <row r="741" spans="2:14" ht="15.75">
      <c r="B741" s="363"/>
      <c r="C741" s="294">
        <v>5502</v>
      </c>
      <c r="D741" s="295" t="s">
        <v>695</v>
      </c>
      <c r="E741" s="296">
        <f>F741+G741+H741</f>
        <v>0</v>
      </c>
      <c r="F741" s="158"/>
      <c r="G741" s="159"/>
      <c r="H741" s="1421"/>
      <c r="I741" s="158"/>
      <c r="J741" s="159"/>
      <c r="K741" s="1421"/>
      <c r="L741" s="296">
        <f>I741+J741+K741</f>
        <v>0</v>
      </c>
      <c r="M741" s="12">
        <f t="shared" si="171"/>
      </c>
      <c r="N741" s="13"/>
    </row>
    <row r="742" spans="2:14" ht="15.75">
      <c r="B742" s="363"/>
      <c r="C742" s="294">
        <v>5503</v>
      </c>
      <c r="D742" s="364" t="s">
        <v>696</v>
      </c>
      <c r="E742" s="296">
        <f>F742+G742+H742</f>
        <v>0</v>
      </c>
      <c r="F742" s="158"/>
      <c r="G742" s="159"/>
      <c r="H742" s="1421"/>
      <c r="I742" s="158"/>
      <c r="J742" s="159"/>
      <c r="K742" s="1421"/>
      <c r="L742" s="296">
        <f>I742+J742+K742</f>
        <v>0</v>
      </c>
      <c r="M742" s="12">
        <f t="shared" si="171"/>
      </c>
      <c r="N742" s="13"/>
    </row>
    <row r="743" spans="2:14" ht="15.75">
      <c r="B743" s="363"/>
      <c r="C743" s="286">
        <v>5504</v>
      </c>
      <c r="D743" s="340" t="s">
        <v>697</v>
      </c>
      <c r="E743" s="288">
        <f>F743+G743+H743</f>
        <v>0</v>
      </c>
      <c r="F743" s="173"/>
      <c r="G743" s="174"/>
      <c r="H743" s="1422"/>
      <c r="I743" s="173"/>
      <c r="J743" s="174"/>
      <c r="K743" s="1422"/>
      <c r="L743" s="288">
        <f>I743+J743+K743</f>
        <v>0</v>
      </c>
      <c r="M743" s="12">
        <f t="shared" si="171"/>
      </c>
      <c r="N743" s="13"/>
    </row>
    <row r="744" spans="2:14" ht="15.75">
      <c r="B744" s="366">
        <v>5700</v>
      </c>
      <c r="C744" s="1833" t="s">
        <v>923</v>
      </c>
      <c r="D744" s="1834"/>
      <c r="E744" s="311">
        <f aca="true" t="shared" si="174" ref="E744:L744">SUM(E745:E747)</f>
        <v>0</v>
      </c>
      <c r="F744" s="275">
        <f t="shared" si="174"/>
        <v>0</v>
      </c>
      <c r="G744" s="276">
        <f t="shared" si="174"/>
        <v>0</v>
      </c>
      <c r="H744" s="277">
        <f t="shared" si="174"/>
        <v>0</v>
      </c>
      <c r="I744" s="275">
        <f t="shared" si="174"/>
        <v>0</v>
      </c>
      <c r="J744" s="276">
        <f t="shared" si="174"/>
        <v>0</v>
      </c>
      <c r="K744" s="277">
        <f t="shared" si="174"/>
        <v>0</v>
      </c>
      <c r="L744" s="311">
        <f t="shared" si="174"/>
        <v>0</v>
      </c>
      <c r="M744" s="12">
        <f t="shared" si="171"/>
      </c>
      <c r="N744" s="13"/>
    </row>
    <row r="745" spans="2:14" ht="15.75">
      <c r="B745" s="367"/>
      <c r="C745" s="368">
        <v>5701</v>
      </c>
      <c r="D745" s="369" t="s">
        <v>698</v>
      </c>
      <c r="E745" s="282">
        <f>F745+G745+H745</f>
        <v>0</v>
      </c>
      <c r="F745" s="1473">
        <v>0</v>
      </c>
      <c r="G745" s="1473">
        <v>0</v>
      </c>
      <c r="H745" s="1473">
        <v>0</v>
      </c>
      <c r="I745" s="1473">
        <v>0</v>
      </c>
      <c r="J745" s="1473">
        <v>0</v>
      </c>
      <c r="K745" s="1473">
        <v>0</v>
      </c>
      <c r="L745" s="282">
        <f>I745+J745+K745</f>
        <v>0</v>
      </c>
      <c r="M745" s="12">
        <f t="shared" si="171"/>
      </c>
      <c r="N745" s="13"/>
    </row>
    <row r="746" spans="2:14" ht="15.75">
      <c r="B746" s="367"/>
      <c r="C746" s="374">
        <v>5702</v>
      </c>
      <c r="D746" s="375" t="s">
        <v>699</v>
      </c>
      <c r="E746" s="315">
        <f>F746+G746+H746</f>
        <v>0</v>
      </c>
      <c r="F746" s="1473">
        <v>0</v>
      </c>
      <c r="G746" s="1473">
        <v>0</v>
      </c>
      <c r="H746" s="1473">
        <v>0</v>
      </c>
      <c r="I746" s="1473">
        <v>0</v>
      </c>
      <c r="J746" s="1473">
        <v>0</v>
      </c>
      <c r="K746" s="1473">
        <v>0</v>
      </c>
      <c r="L746" s="315">
        <f>I746+J746+K746</f>
        <v>0</v>
      </c>
      <c r="M746" s="12">
        <f t="shared" si="171"/>
      </c>
      <c r="N746" s="13"/>
    </row>
    <row r="747" spans="2:14" ht="15.75">
      <c r="B747" s="293"/>
      <c r="C747" s="376">
        <v>4071</v>
      </c>
      <c r="D747" s="377" t="s">
        <v>700</v>
      </c>
      <c r="E747" s="378">
        <f>F747+G747+H747</f>
        <v>0</v>
      </c>
      <c r="F747" s="1473">
        <v>0</v>
      </c>
      <c r="G747" s="1473">
        <v>0</v>
      </c>
      <c r="H747" s="1473">
        <v>0</v>
      </c>
      <c r="I747" s="1473">
        <v>0</v>
      </c>
      <c r="J747" s="1473">
        <v>0</v>
      </c>
      <c r="K747" s="1473">
        <v>0</v>
      </c>
      <c r="L747" s="378">
        <f>I747+J747+K747</f>
        <v>0</v>
      </c>
      <c r="M747" s="12">
        <f t="shared" si="171"/>
      </c>
      <c r="N747" s="13"/>
    </row>
    <row r="748" spans="2:14" ht="15.75">
      <c r="B748" s="583"/>
      <c r="C748" s="1835" t="s">
        <v>701</v>
      </c>
      <c r="D748" s="1836"/>
      <c r="E748" s="1439"/>
      <c r="F748" s="1439"/>
      <c r="G748" s="1439"/>
      <c r="H748" s="1439"/>
      <c r="I748" s="1439"/>
      <c r="J748" s="1439"/>
      <c r="K748" s="1439"/>
      <c r="L748" s="1440"/>
      <c r="M748" s="12">
        <f t="shared" si="171"/>
      </c>
      <c r="N748" s="13"/>
    </row>
    <row r="749" spans="2:14" ht="15.75">
      <c r="B749" s="382">
        <v>98</v>
      </c>
      <c r="C749" s="1835" t="s">
        <v>701</v>
      </c>
      <c r="D749" s="1836"/>
      <c r="E749" s="383">
        <f>F749+G749+H749</f>
        <v>0</v>
      </c>
      <c r="F749" s="1430">
        <v>0</v>
      </c>
      <c r="G749" s="1431"/>
      <c r="H749" s="1432"/>
      <c r="I749" s="1462">
        <v>0</v>
      </c>
      <c r="J749" s="1463">
        <v>0</v>
      </c>
      <c r="K749" s="1464">
        <v>0</v>
      </c>
      <c r="L749" s="383">
        <f>I749+J749+K749</f>
        <v>0</v>
      </c>
      <c r="M749" s="12">
        <f t="shared" si="171"/>
      </c>
      <c r="N749" s="13"/>
    </row>
    <row r="750" spans="2:14" ht="15.75">
      <c r="B750" s="1434"/>
      <c r="C750" s="1435"/>
      <c r="D750" s="1436"/>
      <c r="E750" s="270"/>
      <c r="F750" s="270"/>
      <c r="G750" s="270"/>
      <c r="H750" s="270"/>
      <c r="I750" s="270"/>
      <c r="J750" s="270"/>
      <c r="K750" s="270"/>
      <c r="L750" s="271"/>
      <c r="M750" s="12">
        <f t="shared" si="171"/>
      </c>
      <c r="N750" s="13"/>
    </row>
    <row r="751" spans="2:14" ht="15.75">
      <c r="B751" s="1437"/>
      <c r="C751" s="111"/>
      <c r="D751" s="1438"/>
      <c r="E751" s="219"/>
      <c r="F751" s="219"/>
      <c r="G751" s="219"/>
      <c r="H751" s="219"/>
      <c r="I751" s="219"/>
      <c r="J751" s="219"/>
      <c r="K751" s="219"/>
      <c r="L751" s="390"/>
      <c r="M751" s="12">
        <f t="shared" si="171"/>
      </c>
      <c r="N751" s="13"/>
    </row>
    <row r="752" spans="2:14" ht="15.75">
      <c r="B752" s="1437"/>
      <c r="C752" s="111"/>
      <c r="D752" s="1438"/>
      <c r="E752" s="219"/>
      <c r="F752" s="219"/>
      <c r="G752" s="219"/>
      <c r="H752" s="219"/>
      <c r="I752" s="219"/>
      <c r="J752" s="219"/>
      <c r="K752" s="219"/>
      <c r="L752" s="390"/>
      <c r="M752" s="12">
        <f t="shared" si="171"/>
      </c>
      <c r="N752" s="13"/>
    </row>
    <row r="753" spans="2:14" ht="15.75">
      <c r="B753" s="1465"/>
      <c r="C753" s="394" t="s">
        <v>748</v>
      </c>
      <c r="D753" s="1433">
        <f>+B753</f>
        <v>0</v>
      </c>
      <c r="E753" s="396">
        <f aca="true" t="shared" si="175" ref="E753:L753">SUM(E637,E640,E646,E654,E655,E673,E677,E683,E686,E687,E688,E689,E690,E699,E706,E707,E708,E709,E716,E720,E721,E722,E723,E726,E727,E735,E738,E739,E744)+E749</f>
        <v>0</v>
      </c>
      <c r="F753" s="397">
        <f t="shared" si="175"/>
        <v>0</v>
      </c>
      <c r="G753" s="398">
        <f t="shared" si="175"/>
        <v>0</v>
      </c>
      <c r="H753" s="399">
        <f t="shared" si="175"/>
        <v>0</v>
      </c>
      <c r="I753" s="397">
        <f t="shared" si="175"/>
        <v>0</v>
      </c>
      <c r="J753" s="398">
        <f t="shared" si="175"/>
        <v>0</v>
      </c>
      <c r="K753" s="399">
        <f t="shared" si="175"/>
        <v>0</v>
      </c>
      <c r="L753" s="396">
        <f t="shared" si="175"/>
        <v>0</v>
      </c>
      <c r="M753" s="12">
        <f t="shared" si="171"/>
      </c>
      <c r="N753" s="73" t="str">
        <f>LEFT(C634,1)</f>
        <v>1</v>
      </c>
    </row>
    <row r="754" spans="2:13" ht="15.75">
      <c r="B754" s="79" t="s">
        <v>120</v>
      </c>
      <c r="C754" s="1"/>
      <c r="L754" s="6"/>
      <c r="M754" s="7">
        <f>(IF($E753&lt;&gt;0,$M$2,IF($L753&lt;&gt;0,$M$2,"")))</f>
      </c>
    </row>
    <row r="755" spans="2:13" ht="15.75">
      <c r="B755" s="1368"/>
      <c r="C755" s="1368"/>
      <c r="D755" s="1369"/>
      <c r="E755" s="1368"/>
      <c r="F755" s="1368"/>
      <c r="G755" s="1368"/>
      <c r="H755" s="1368"/>
      <c r="I755" s="1368"/>
      <c r="J755" s="1368"/>
      <c r="K755" s="1368"/>
      <c r="L755" s="1370"/>
      <c r="M755" s="7">
        <f>(IF($E753&lt;&gt;0,$M$2,IF($L753&lt;&gt;0,$M$2,"")))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8.75"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77"/>
      <c r="M757" s="74">
        <f>(IF(E752&lt;&gt;0,$G$2,IF(L752&lt;&gt;0,$G$2,"")))</f>
      </c>
    </row>
    <row r="758" spans="2:13" ht="15.75">
      <c r="B758" s="6"/>
      <c r="C758" s="6"/>
      <c r="D758" s="522"/>
      <c r="E758" s="38"/>
      <c r="F758" s="38"/>
      <c r="G758" s="38"/>
      <c r="H758" s="38"/>
      <c r="I758" s="38"/>
      <c r="J758" s="38"/>
      <c r="K758" s="38"/>
      <c r="L758" s="38"/>
      <c r="M758" s="7">
        <f>(IF($E892&lt;&gt;0,$M$2,IF($L892&lt;&gt;0,$M$2,"")))</f>
        <v>1</v>
      </c>
    </row>
    <row r="759" spans="2:13" ht="15.75">
      <c r="B759" s="6"/>
      <c r="C759" s="1366"/>
      <c r="D759" s="1367"/>
      <c r="E759" s="38"/>
      <c r="F759" s="38"/>
      <c r="G759" s="38"/>
      <c r="H759" s="38"/>
      <c r="I759" s="38"/>
      <c r="J759" s="38"/>
      <c r="K759" s="38"/>
      <c r="L759" s="38"/>
      <c r="M759" s="7">
        <f>(IF($E892&lt;&gt;0,$M$2,IF($L892&lt;&gt;0,$M$2,"")))</f>
        <v>1</v>
      </c>
    </row>
    <row r="760" spans="2:13" ht="15.75">
      <c r="B760" s="1825" t="str">
        <f>$B$7</f>
        <v>ОТЧЕТНИ ДАННИ ПО ЕБК ЗА СМЕТКИТЕ ЗА СРЕДСТВАТА ОТ ЕВРОПЕЙСКИЯ СЪЮЗ - КСФ</v>
      </c>
      <c r="C760" s="1826"/>
      <c r="D760" s="1826"/>
      <c r="E760" s="243"/>
      <c r="F760" s="243"/>
      <c r="G760" s="238"/>
      <c r="H760" s="238"/>
      <c r="I760" s="238"/>
      <c r="J760" s="238"/>
      <c r="K760" s="238"/>
      <c r="L760" s="238"/>
      <c r="M760" s="7">
        <f>(IF($E892&lt;&gt;0,$M$2,IF($L892&lt;&gt;0,$M$2,"")))</f>
        <v>1</v>
      </c>
    </row>
    <row r="761" spans="2:13" ht="15.75">
      <c r="B761" s="229"/>
      <c r="C761" s="392"/>
      <c r="D761" s="401"/>
      <c r="E761" s="407" t="s">
        <v>468</v>
      </c>
      <c r="F761" s="407" t="s">
        <v>842</v>
      </c>
      <c r="G761" s="238"/>
      <c r="H761" s="1363" t="s">
        <v>1266</v>
      </c>
      <c r="I761" s="1364"/>
      <c r="J761" s="1365"/>
      <c r="K761" s="238"/>
      <c r="L761" s="238"/>
      <c r="M761" s="7">
        <f>(IF($E892&lt;&gt;0,$M$2,IF($L892&lt;&gt;0,$M$2,"")))</f>
        <v>1</v>
      </c>
    </row>
    <row r="762" spans="2:13" ht="18.75">
      <c r="B762" s="1817">
        <f>$B$9</f>
        <v>0</v>
      </c>
      <c r="C762" s="1818"/>
      <c r="D762" s="1819"/>
      <c r="E762" s="115">
        <f>$E$9</f>
        <v>43101</v>
      </c>
      <c r="F762" s="227">
        <f>$F$9</f>
        <v>43251</v>
      </c>
      <c r="G762" s="238"/>
      <c r="H762" s="238"/>
      <c r="I762" s="238"/>
      <c r="J762" s="238"/>
      <c r="K762" s="238"/>
      <c r="L762" s="238"/>
      <c r="M762" s="7">
        <f>(IF($E892&lt;&gt;0,$M$2,IF($L892&lt;&gt;0,$M$2,"")))</f>
        <v>1</v>
      </c>
    </row>
    <row r="763" spans="2:13" ht="15.75">
      <c r="B763" s="228" t="str">
        <f>$B$10</f>
        <v>(наименование на разпоредителя с бюджет)</v>
      </c>
      <c r="C763" s="229"/>
      <c r="D763" s="230"/>
      <c r="E763" s="238"/>
      <c r="F763" s="238"/>
      <c r="G763" s="238"/>
      <c r="H763" s="238"/>
      <c r="I763" s="238"/>
      <c r="J763" s="238"/>
      <c r="K763" s="238"/>
      <c r="L763" s="238"/>
      <c r="M763" s="7">
        <f>(IF($E892&lt;&gt;0,$M$2,IF($L892&lt;&gt;0,$M$2,"")))</f>
        <v>1</v>
      </c>
    </row>
    <row r="764" spans="2:13" ht="15.75">
      <c r="B764" s="228"/>
      <c r="C764" s="229"/>
      <c r="D764" s="230"/>
      <c r="E764" s="238"/>
      <c r="F764" s="238"/>
      <c r="G764" s="238"/>
      <c r="H764" s="238"/>
      <c r="I764" s="238"/>
      <c r="J764" s="238"/>
      <c r="K764" s="238"/>
      <c r="L764" s="238"/>
      <c r="M764" s="7">
        <f>(IF($E892&lt;&gt;0,$M$2,IF($L892&lt;&gt;0,$M$2,"")))</f>
        <v>1</v>
      </c>
    </row>
    <row r="765" spans="2:13" ht="19.5">
      <c r="B765" s="1876" t="str">
        <f>$B$12</f>
        <v>Симеоновград</v>
      </c>
      <c r="C765" s="1877"/>
      <c r="D765" s="1878"/>
      <c r="E765" s="411" t="s">
        <v>898</v>
      </c>
      <c r="F765" s="1361" t="str">
        <f>$F$12</f>
        <v>7607</v>
      </c>
      <c r="G765" s="238"/>
      <c r="H765" s="238"/>
      <c r="I765" s="238"/>
      <c r="J765" s="238"/>
      <c r="K765" s="238"/>
      <c r="L765" s="238"/>
      <c r="M765" s="7">
        <f>(IF($E892&lt;&gt;0,$M$2,IF($L892&lt;&gt;0,$M$2,"")))</f>
        <v>1</v>
      </c>
    </row>
    <row r="766" spans="2:13" ht="15.75">
      <c r="B766" s="234" t="str">
        <f>$B$13</f>
        <v>(наименование на първостепенния разпоредител с бюджет)</v>
      </c>
      <c r="C766" s="229"/>
      <c r="D766" s="230"/>
      <c r="E766" s="1362"/>
      <c r="F766" s="243"/>
      <c r="G766" s="238"/>
      <c r="H766" s="238"/>
      <c r="I766" s="238"/>
      <c r="J766" s="238"/>
      <c r="K766" s="238"/>
      <c r="L766" s="238"/>
      <c r="M766" s="7">
        <f>(IF($E892&lt;&gt;0,$M$2,IF($L892&lt;&gt;0,$M$2,"")))</f>
        <v>1</v>
      </c>
    </row>
    <row r="767" spans="2:13" ht="19.5">
      <c r="B767" s="237"/>
      <c r="C767" s="238"/>
      <c r="D767" s="124" t="s">
        <v>899</v>
      </c>
      <c r="E767" s="239">
        <f>$E$15</f>
        <v>98</v>
      </c>
      <c r="F767" s="415" t="str">
        <f>$F$15</f>
        <v>СЕС - КСФ</v>
      </c>
      <c r="G767" s="219"/>
      <c r="H767" s="219"/>
      <c r="I767" s="219"/>
      <c r="J767" s="219"/>
      <c r="K767" s="219"/>
      <c r="L767" s="219"/>
      <c r="M767" s="7">
        <f>(IF($E892&lt;&gt;0,$M$2,IF($L892&lt;&gt;0,$M$2,"")))</f>
        <v>1</v>
      </c>
    </row>
    <row r="768" spans="2:13" ht="15.75">
      <c r="B768" s="229"/>
      <c r="C768" s="392"/>
      <c r="D768" s="401"/>
      <c r="E768" s="238"/>
      <c r="F768" s="410"/>
      <c r="G768" s="410"/>
      <c r="H768" s="410"/>
      <c r="I768" s="410"/>
      <c r="J768" s="410"/>
      <c r="K768" s="410"/>
      <c r="L768" s="1378" t="s">
        <v>469</v>
      </c>
      <c r="M768" s="7">
        <f>(IF($E892&lt;&gt;0,$M$2,IF($L892&lt;&gt;0,$M$2,"")))</f>
        <v>1</v>
      </c>
    </row>
    <row r="769" spans="2:13" ht="18.75">
      <c r="B769" s="248"/>
      <c r="C769" s="249"/>
      <c r="D769" s="250" t="s">
        <v>719</v>
      </c>
      <c r="E769" s="1861" t="s">
        <v>2031</v>
      </c>
      <c r="F769" s="1862"/>
      <c r="G769" s="1862"/>
      <c r="H769" s="1863"/>
      <c r="I769" s="1870" t="s">
        <v>2032</v>
      </c>
      <c r="J769" s="1871"/>
      <c r="K769" s="1871"/>
      <c r="L769" s="1872"/>
      <c r="M769" s="7">
        <f>(IF($E892&lt;&gt;0,$M$2,IF($L892&lt;&gt;0,$M$2,"")))</f>
        <v>1</v>
      </c>
    </row>
    <row r="770" spans="2:13" ht="56.25">
      <c r="B770" s="251" t="s">
        <v>62</v>
      </c>
      <c r="C770" s="252" t="s">
        <v>470</v>
      </c>
      <c r="D770" s="253" t="s">
        <v>720</v>
      </c>
      <c r="E770" s="1404" t="str">
        <f>$E$20</f>
        <v>Уточнен план                Общо</v>
      </c>
      <c r="F770" s="1408" t="str">
        <f>$F$20</f>
        <v>държавни дейности</v>
      </c>
      <c r="G770" s="1409" t="str">
        <f>$G$20</f>
        <v>местни дейности</v>
      </c>
      <c r="H770" s="1410" t="str">
        <f>$H$20</f>
        <v>дофинансиране</v>
      </c>
      <c r="I770" s="254" t="str">
        <f>$I$20</f>
        <v>държавни дейности -ОТЧЕТ</v>
      </c>
      <c r="J770" s="255" t="str">
        <f>$J$20</f>
        <v>местни дейности - ОТЧЕТ</v>
      </c>
      <c r="K770" s="256" t="str">
        <f>$K$20</f>
        <v>дофинансиране - ОТЧЕТ</v>
      </c>
      <c r="L770" s="1669" t="str">
        <f>$L$20</f>
        <v>ОТЧЕТ                                    ОБЩО</v>
      </c>
      <c r="M770" s="7">
        <f>(IF($E892&lt;&gt;0,$M$2,IF($L892&lt;&gt;0,$M$2,"")))</f>
        <v>1</v>
      </c>
    </row>
    <row r="771" spans="2:13" ht="18.75">
      <c r="B771" s="259"/>
      <c r="C771" s="260"/>
      <c r="D771" s="261" t="s">
        <v>750</v>
      </c>
      <c r="E771" s="1456" t="str">
        <f>$E$21</f>
        <v>(1)</v>
      </c>
      <c r="F771" s="143" t="str">
        <f>$F$21</f>
        <v>(2)</v>
      </c>
      <c r="G771" s="144" t="str">
        <f>$G$21</f>
        <v>(3)</v>
      </c>
      <c r="H771" s="145" t="str">
        <f>$H$21</f>
        <v>(4)</v>
      </c>
      <c r="I771" s="262" t="str">
        <f>$I$21</f>
        <v>(5)</v>
      </c>
      <c r="J771" s="263" t="str">
        <f>$J$21</f>
        <v>(6)</v>
      </c>
      <c r="K771" s="264" t="str">
        <f>$K$21</f>
        <v>(7)</v>
      </c>
      <c r="L771" s="265" t="str">
        <f>$L$21</f>
        <v>(8)</v>
      </c>
      <c r="M771" s="7">
        <f>(IF($E892&lt;&gt;0,$M$2,IF($L892&lt;&gt;0,$M$2,"")))</f>
        <v>1</v>
      </c>
    </row>
    <row r="772" spans="2:13" ht="15.75">
      <c r="B772" s="1452"/>
      <c r="C772" s="1608">
        <f>VLOOKUP(D772,OP_LIST2,2,FALSE)</f>
        <v>98315</v>
      </c>
      <c r="D772" s="1453" t="s">
        <v>1251</v>
      </c>
      <c r="E772" s="390"/>
      <c r="F772" s="1442"/>
      <c r="G772" s="1443"/>
      <c r="H772" s="1444"/>
      <c r="I772" s="1442"/>
      <c r="J772" s="1443"/>
      <c r="K772" s="1444"/>
      <c r="L772" s="1441"/>
      <c r="M772" s="7">
        <f>(IF($E892&lt;&gt;0,$M$2,IF($L892&lt;&gt;0,$M$2,"")))</f>
        <v>1</v>
      </c>
    </row>
    <row r="773" spans="2:13" ht="15.75">
      <c r="B773" s="1455"/>
      <c r="C773" s="1460">
        <f>VLOOKUP(D774,EBK_DEIN2,2,FALSE)</f>
        <v>5524</v>
      </c>
      <c r="D773" s="1459" t="s">
        <v>799</v>
      </c>
      <c r="E773" s="390"/>
      <c r="F773" s="1445"/>
      <c r="G773" s="1446"/>
      <c r="H773" s="1447"/>
      <c r="I773" s="1445"/>
      <c r="J773" s="1446"/>
      <c r="K773" s="1447"/>
      <c r="L773" s="1441"/>
      <c r="M773" s="7">
        <f>(IF($E892&lt;&gt;0,$M$2,IF($L892&lt;&gt;0,$M$2,"")))</f>
        <v>1</v>
      </c>
    </row>
    <row r="774" spans="2:13" ht="15.75">
      <c r="B774" s="1451"/>
      <c r="C774" s="1587">
        <f>+C773</f>
        <v>5524</v>
      </c>
      <c r="D774" s="1453" t="s">
        <v>563</v>
      </c>
      <c r="E774" s="390"/>
      <c r="F774" s="1445"/>
      <c r="G774" s="1446"/>
      <c r="H774" s="1447"/>
      <c r="I774" s="1445"/>
      <c r="J774" s="1446"/>
      <c r="K774" s="1447"/>
      <c r="L774" s="1441"/>
      <c r="M774" s="7">
        <f>(IF($E892&lt;&gt;0,$M$2,IF($L892&lt;&gt;0,$M$2,"")))</f>
        <v>1</v>
      </c>
    </row>
    <row r="775" spans="2:13" ht="15.75">
      <c r="B775" s="1457"/>
      <c r="C775" s="1454"/>
      <c r="D775" s="1458" t="s">
        <v>721</v>
      </c>
      <c r="E775" s="390"/>
      <c r="F775" s="1448"/>
      <c r="G775" s="1449"/>
      <c r="H775" s="1450"/>
      <c r="I775" s="1448"/>
      <c r="J775" s="1449"/>
      <c r="K775" s="1450"/>
      <c r="L775" s="1441"/>
      <c r="M775" s="7">
        <f>(IF($E892&lt;&gt;0,$M$2,IF($L892&lt;&gt;0,$M$2,"")))</f>
        <v>1</v>
      </c>
    </row>
    <row r="776" spans="2:14" ht="15.75">
      <c r="B776" s="273">
        <v>100</v>
      </c>
      <c r="C776" s="1850" t="s">
        <v>751</v>
      </c>
      <c r="D776" s="1851"/>
      <c r="E776" s="274">
        <f aca="true" t="shared" si="176" ref="E776:L776">SUM(E777:E778)</f>
        <v>0</v>
      </c>
      <c r="F776" s="275">
        <f t="shared" si="176"/>
        <v>0</v>
      </c>
      <c r="G776" s="276">
        <f t="shared" si="176"/>
        <v>0</v>
      </c>
      <c r="H776" s="277">
        <f t="shared" si="176"/>
        <v>0</v>
      </c>
      <c r="I776" s="275">
        <f t="shared" si="176"/>
        <v>0</v>
      </c>
      <c r="J776" s="276">
        <f t="shared" si="176"/>
        <v>0</v>
      </c>
      <c r="K776" s="277">
        <f t="shared" si="176"/>
        <v>0</v>
      </c>
      <c r="L776" s="274">
        <f t="shared" si="176"/>
        <v>0</v>
      </c>
      <c r="M776" s="12">
        <f aca="true" t="shared" si="177" ref="M776:M807">(IF($E776&lt;&gt;0,$M$2,IF($L776&lt;&gt;0,$M$2,"")))</f>
      </c>
      <c r="N776" s="13"/>
    </row>
    <row r="777" spans="2:14" ht="15.75">
      <c r="B777" s="279"/>
      <c r="C777" s="280">
        <v>101</v>
      </c>
      <c r="D777" s="281" t="s">
        <v>752</v>
      </c>
      <c r="E777" s="282">
        <f>F777+G777+H777</f>
        <v>0</v>
      </c>
      <c r="F777" s="152"/>
      <c r="G777" s="153"/>
      <c r="H777" s="1419"/>
      <c r="I777" s="152"/>
      <c r="J777" s="153"/>
      <c r="K777" s="1419"/>
      <c r="L777" s="282">
        <f>I777+J777+K777</f>
        <v>0</v>
      </c>
      <c r="M777" s="12">
        <f t="shared" si="177"/>
      </c>
      <c r="N777" s="13"/>
    </row>
    <row r="778" spans="2:14" ht="15.75">
      <c r="B778" s="279"/>
      <c r="C778" s="286">
        <v>102</v>
      </c>
      <c r="D778" s="287" t="s">
        <v>753</v>
      </c>
      <c r="E778" s="288">
        <f>F778+G778+H778</f>
        <v>0</v>
      </c>
      <c r="F778" s="173"/>
      <c r="G778" s="174"/>
      <c r="H778" s="1422"/>
      <c r="I778" s="173"/>
      <c r="J778" s="174"/>
      <c r="K778" s="1422"/>
      <c r="L778" s="288">
        <f>I778+J778+K778</f>
        <v>0</v>
      </c>
      <c r="M778" s="12">
        <f t="shared" si="177"/>
      </c>
      <c r="N778" s="13"/>
    </row>
    <row r="779" spans="2:14" ht="15.75">
      <c r="B779" s="273">
        <v>200</v>
      </c>
      <c r="C779" s="1846" t="s">
        <v>754</v>
      </c>
      <c r="D779" s="1847"/>
      <c r="E779" s="274">
        <f aca="true" t="shared" si="178" ref="E779:L779">SUM(E780:E784)</f>
        <v>20500</v>
      </c>
      <c r="F779" s="275">
        <f t="shared" si="178"/>
        <v>0</v>
      </c>
      <c r="G779" s="276">
        <f t="shared" si="178"/>
        <v>20500</v>
      </c>
      <c r="H779" s="277">
        <f t="shared" si="178"/>
        <v>0</v>
      </c>
      <c r="I779" s="275">
        <f t="shared" si="178"/>
        <v>0</v>
      </c>
      <c r="J779" s="276">
        <f t="shared" si="178"/>
        <v>20500</v>
      </c>
      <c r="K779" s="277">
        <f t="shared" si="178"/>
        <v>0</v>
      </c>
      <c r="L779" s="274">
        <f t="shared" si="178"/>
        <v>20500</v>
      </c>
      <c r="M779" s="12">
        <f t="shared" si="177"/>
        <v>1</v>
      </c>
      <c r="N779" s="13"/>
    </row>
    <row r="780" spans="2:14" ht="15.75">
      <c r="B780" s="292"/>
      <c r="C780" s="280">
        <v>201</v>
      </c>
      <c r="D780" s="281" t="s">
        <v>755</v>
      </c>
      <c r="E780" s="282">
        <f>F780+G780+H780</f>
        <v>0</v>
      </c>
      <c r="F780" s="152"/>
      <c r="G780" s="153"/>
      <c r="H780" s="1419"/>
      <c r="I780" s="152"/>
      <c r="J780" s="153"/>
      <c r="K780" s="1419"/>
      <c r="L780" s="282">
        <f>I780+J780+K780</f>
        <v>0</v>
      </c>
      <c r="M780" s="12">
        <f t="shared" si="177"/>
      </c>
      <c r="N780" s="13"/>
    </row>
    <row r="781" spans="2:14" ht="15.75">
      <c r="B781" s="293"/>
      <c r="C781" s="294">
        <v>202</v>
      </c>
      <c r="D781" s="295" t="s">
        <v>756</v>
      </c>
      <c r="E781" s="296">
        <f>F781+G781+H781</f>
        <v>20500</v>
      </c>
      <c r="F781" s="158"/>
      <c r="G781" s="159">
        <v>20500</v>
      </c>
      <c r="H781" s="1421"/>
      <c r="I781" s="158"/>
      <c r="J781" s="159">
        <v>20500</v>
      </c>
      <c r="K781" s="1421"/>
      <c r="L781" s="296">
        <f>I781+J781+K781</f>
        <v>20500</v>
      </c>
      <c r="M781" s="12">
        <f t="shared" si="177"/>
        <v>1</v>
      </c>
      <c r="N781" s="13"/>
    </row>
    <row r="782" spans="2:14" ht="31.5">
      <c r="B782" s="300"/>
      <c r="C782" s="294">
        <v>205</v>
      </c>
      <c r="D782" s="295" t="s">
        <v>604</v>
      </c>
      <c r="E782" s="296">
        <f>F782+G782+H782</f>
        <v>0</v>
      </c>
      <c r="F782" s="158"/>
      <c r="G782" s="159"/>
      <c r="H782" s="1421"/>
      <c r="I782" s="158"/>
      <c r="J782" s="159"/>
      <c r="K782" s="1421"/>
      <c r="L782" s="296">
        <f>I782+J782+K782</f>
        <v>0</v>
      </c>
      <c r="M782" s="12">
        <f t="shared" si="177"/>
      </c>
      <c r="N782" s="13"/>
    </row>
    <row r="783" spans="2:14" ht="15.75">
      <c r="B783" s="300"/>
      <c r="C783" s="294">
        <v>208</v>
      </c>
      <c r="D783" s="301" t="s">
        <v>605</v>
      </c>
      <c r="E783" s="296">
        <f>F783+G783+H783</f>
        <v>0</v>
      </c>
      <c r="F783" s="158"/>
      <c r="G783" s="159"/>
      <c r="H783" s="1421"/>
      <c r="I783" s="158"/>
      <c r="J783" s="159"/>
      <c r="K783" s="1421"/>
      <c r="L783" s="296">
        <f>I783+J783+K783</f>
        <v>0</v>
      </c>
      <c r="M783" s="12">
        <f t="shared" si="177"/>
      </c>
      <c r="N783" s="13"/>
    </row>
    <row r="784" spans="2:14" ht="15.75">
      <c r="B784" s="292"/>
      <c r="C784" s="286">
        <v>209</v>
      </c>
      <c r="D784" s="302" t="s">
        <v>606</v>
      </c>
      <c r="E784" s="288">
        <f>F784+G784+H784</f>
        <v>0</v>
      </c>
      <c r="F784" s="173"/>
      <c r="G784" s="174"/>
      <c r="H784" s="1422"/>
      <c r="I784" s="173"/>
      <c r="J784" s="174"/>
      <c r="K784" s="1422"/>
      <c r="L784" s="288">
        <f>I784+J784+K784</f>
        <v>0</v>
      </c>
      <c r="M784" s="12">
        <f t="shared" si="177"/>
      </c>
      <c r="N784" s="13"/>
    </row>
    <row r="785" spans="2:14" ht="15.75">
      <c r="B785" s="273">
        <v>500</v>
      </c>
      <c r="C785" s="1848" t="s">
        <v>195</v>
      </c>
      <c r="D785" s="1849"/>
      <c r="E785" s="274">
        <f aca="true" t="shared" si="179" ref="E785:L785">SUM(E786:E792)</f>
        <v>0</v>
      </c>
      <c r="F785" s="275">
        <f t="shared" si="179"/>
        <v>0</v>
      </c>
      <c r="G785" s="276">
        <f t="shared" si="179"/>
        <v>0</v>
      </c>
      <c r="H785" s="277">
        <f t="shared" si="179"/>
        <v>0</v>
      </c>
      <c r="I785" s="275">
        <f t="shared" si="179"/>
        <v>0</v>
      </c>
      <c r="J785" s="276">
        <f t="shared" si="179"/>
        <v>0</v>
      </c>
      <c r="K785" s="277">
        <f t="shared" si="179"/>
        <v>0</v>
      </c>
      <c r="L785" s="274">
        <f t="shared" si="179"/>
        <v>0</v>
      </c>
      <c r="M785" s="12">
        <f t="shared" si="177"/>
      </c>
      <c r="N785" s="13"/>
    </row>
    <row r="786" spans="2:14" ht="15.75">
      <c r="B786" s="292"/>
      <c r="C786" s="303">
        <v>551</v>
      </c>
      <c r="D786" s="304" t="s">
        <v>196</v>
      </c>
      <c r="E786" s="282">
        <f aca="true" t="shared" si="180" ref="E786:E793">F786+G786+H786</f>
        <v>0</v>
      </c>
      <c r="F786" s="152"/>
      <c r="G786" s="153"/>
      <c r="H786" s="1419"/>
      <c r="I786" s="152"/>
      <c r="J786" s="153"/>
      <c r="K786" s="1419"/>
      <c r="L786" s="282">
        <f aca="true" t="shared" si="181" ref="L786:L793">I786+J786+K786</f>
        <v>0</v>
      </c>
      <c r="M786" s="12">
        <f t="shared" si="177"/>
      </c>
      <c r="N786" s="13"/>
    </row>
    <row r="787" spans="2:14" ht="15.75">
      <c r="B787" s="292"/>
      <c r="C787" s="305">
        <v>552</v>
      </c>
      <c r="D787" s="306" t="s">
        <v>918</v>
      </c>
      <c r="E787" s="296">
        <f t="shared" si="180"/>
        <v>0</v>
      </c>
      <c r="F787" s="158"/>
      <c r="G787" s="159"/>
      <c r="H787" s="1421"/>
      <c r="I787" s="158"/>
      <c r="J787" s="159"/>
      <c r="K787" s="1421"/>
      <c r="L787" s="296">
        <f t="shared" si="181"/>
        <v>0</v>
      </c>
      <c r="M787" s="12">
        <f t="shared" si="177"/>
      </c>
      <c r="N787" s="13"/>
    </row>
    <row r="788" spans="2:14" ht="15.75">
      <c r="B788" s="307"/>
      <c r="C788" s="305">
        <v>558</v>
      </c>
      <c r="D788" s="308" t="s">
        <v>879</v>
      </c>
      <c r="E788" s="296">
        <f t="shared" si="180"/>
        <v>0</v>
      </c>
      <c r="F788" s="490">
        <v>0</v>
      </c>
      <c r="G788" s="491">
        <v>0</v>
      </c>
      <c r="H788" s="160">
        <v>0</v>
      </c>
      <c r="I788" s="490">
        <v>0</v>
      </c>
      <c r="J788" s="491">
        <v>0</v>
      </c>
      <c r="K788" s="160">
        <v>0</v>
      </c>
      <c r="L788" s="296">
        <f t="shared" si="181"/>
        <v>0</v>
      </c>
      <c r="M788" s="12">
        <f t="shared" si="177"/>
      </c>
      <c r="N788" s="13"/>
    </row>
    <row r="789" spans="2:14" ht="15.75">
      <c r="B789" s="307"/>
      <c r="C789" s="305">
        <v>560</v>
      </c>
      <c r="D789" s="308" t="s">
        <v>197</v>
      </c>
      <c r="E789" s="296">
        <f t="shared" si="180"/>
        <v>0</v>
      </c>
      <c r="F789" s="158"/>
      <c r="G789" s="159"/>
      <c r="H789" s="1421"/>
      <c r="I789" s="158"/>
      <c r="J789" s="159"/>
      <c r="K789" s="1421"/>
      <c r="L789" s="296">
        <f t="shared" si="181"/>
        <v>0</v>
      </c>
      <c r="M789" s="12">
        <f t="shared" si="177"/>
      </c>
      <c r="N789" s="13"/>
    </row>
    <row r="790" spans="2:14" ht="15.75">
      <c r="B790" s="307"/>
      <c r="C790" s="305">
        <v>580</v>
      </c>
      <c r="D790" s="306" t="s">
        <v>198</v>
      </c>
      <c r="E790" s="296">
        <f t="shared" si="180"/>
        <v>0</v>
      </c>
      <c r="F790" s="158"/>
      <c r="G790" s="159"/>
      <c r="H790" s="1421"/>
      <c r="I790" s="158"/>
      <c r="J790" s="159"/>
      <c r="K790" s="1421"/>
      <c r="L790" s="296">
        <f t="shared" si="181"/>
        <v>0</v>
      </c>
      <c r="M790" s="12">
        <f t="shared" si="177"/>
      </c>
      <c r="N790" s="13"/>
    </row>
    <row r="791" spans="2:14" ht="15.75">
      <c r="B791" s="292"/>
      <c r="C791" s="305">
        <v>588</v>
      </c>
      <c r="D791" s="306" t="s">
        <v>881</v>
      </c>
      <c r="E791" s="296">
        <f t="shared" si="180"/>
        <v>0</v>
      </c>
      <c r="F791" s="490">
        <v>0</v>
      </c>
      <c r="G791" s="491">
        <v>0</v>
      </c>
      <c r="H791" s="160">
        <v>0</v>
      </c>
      <c r="I791" s="490">
        <v>0</v>
      </c>
      <c r="J791" s="491">
        <v>0</v>
      </c>
      <c r="K791" s="160">
        <v>0</v>
      </c>
      <c r="L791" s="296">
        <f t="shared" si="181"/>
        <v>0</v>
      </c>
      <c r="M791" s="12">
        <f t="shared" si="177"/>
      </c>
      <c r="N791" s="13"/>
    </row>
    <row r="792" spans="2:14" ht="31.5">
      <c r="B792" s="292"/>
      <c r="C792" s="309">
        <v>590</v>
      </c>
      <c r="D792" s="310" t="s">
        <v>199</v>
      </c>
      <c r="E792" s="288">
        <f t="shared" si="180"/>
        <v>0</v>
      </c>
      <c r="F792" s="173"/>
      <c r="G792" s="174"/>
      <c r="H792" s="1422"/>
      <c r="I792" s="173"/>
      <c r="J792" s="174"/>
      <c r="K792" s="1422"/>
      <c r="L792" s="288">
        <f t="shared" si="181"/>
        <v>0</v>
      </c>
      <c r="M792" s="12">
        <f t="shared" si="177"/>
      </c>
      <c r="N792" s="13"/>
    </row>
    <row r="793" spans="2:14" ht="15.75">
      <c r="B793" s="273">
        <v>800</v>
      </c>
      <c r="C793" s="1844" t="s">
        <v>200</v>
      </c>
      <c r="D793" s="1845"/>
      <c r="E793" s="311">
        <f t="shared" si="180"/>
        <v>0</v>
      </c>
      <c r="F793" s="1423"/>
      <c r="G793" s="1424"/>
      <c r="H793" s="1425"/>
      <c r="I793" s="1423"/>
      <c r="J793" s="1424"/>
      <c r="K793" s="1425"/>
      <c r="L793" s="311">
        <f t="shared" si="181"/>
        <v>0</v>
      </c>
      <c r="M793" s="12">
        <f t="shared" si="177"/>
      </c>
      <c r="N793" s="13"/>
    </row>
    <row r="794" spans="2:14" ht="15.75">
      <c r="B794" s="273">
        <v>1000</v>
      </c>
      <c r="C794" s="1846" t="s">
        <v>201</v>
      </c>
      <c r="D794" s="1847"/>
      <c r="E794" s="311">
        <f aca="true" t="shared" si="182" ref="E794:L794">SUM(E795:E811)</f>
        <v>902098</v>
      </c>
      <c r="F794" s="275">
        <f t="shared" si="182"/>
        <v>0</v>
      </c>
      <c r="G794" s="276">
        <f t="shared" si="182"/>
        <v>902098</v>
      </c>
      <c r="H794" s="277">
        <f t="shared" si="182"/>
        <v>0</v>
      </c>
      <c r="I794" s="275">
        <f t="shared" si="182"/>
        <v>0</v>
      </c>
      <c r="J794" s="276">
        <f t="shared" si="182"/>
        <v>358230</v>
      </c>
      <c r="K794" s="277">
        <f t="shared" si="182"/>
        <v>0</v>
      </c>
      <c r="L794" s="311">
        <f t="shared" si="182"/>
        <v>358230</v>
      </c>
      <c r="M794" s="12">
        <f t="shared" si="177"/>
        <v>1</v>
      </c>
      <c r="N794" s="13"/>
    </row>
    <row r="795" spans="2:14" ht="15.75">
      <c r="B795" s="293"/>
      <c r="C795" s="280">
        <v>1011</v>
      </c>
      <c r="D795" s="312" t="s">
        <v>202</v>
      </c>
      <c r="E795" s="282">
        <f aca="true" t="shared" si="183" ref="E795:E811">F795+G795+H795</f>
        <v>838724</v>
      </c>
      <c r="F795" s="152"/>
      <c r="G795" s="153">
        <v>838724</v>
      </c>
      <c r="H795" s="1419"/>
      <c r="I795" s="152"/>
      <c r="J795" s="153">
        <v>344300</v>
      </c>
      <c r="K795" s="1419"/>
      <c r="L795" s="282">
        <f aca="true" t="shared" si="184" ref="L795:L811">I795+J795+K795</f>
        <v>344300</v>
      </c>
      <c r="M795" s="12">
        <f t="shared" si="177"/>
        <v>1</v>
      </c>
      <c r="N795" s="13"/>
    </row>
    <row r="796" spans="2:14" ht="15.75">
      <c r="B796" s="293"/>
      <c r="C796" s="294">
        <v>1012</v>
      </c>
      <c r="D796" s="295" t="s">
        <v>203</v>
      </c>
      <c r="E796" s="296">
        <f t="shared" si="183"/>
        <v>0</v>
      </c>
      <c r="F796" s="158"/>
      <c r="G796" s="159"/>
      <c r="H796" s="1421"/>
      <c r="I796" s="158"/>
      <c r="J796" s="159"/>
      <c r="K796" s="1421"/>
      <c r="L796" s="296">
        <f t="shared" si="184"/>
        <v>0</v>
      </c>
      <c r="M796" s="12">
        <f t="shared" si="177"/>
      </c>
      <c r="N796" s="13"/>
    </row>
    <row r="797" spans="2:14" ht="15.75">
      <c r="B797" s="293"/>
      <c r="C797" s="294">
        <v>1013</v>
      </c>
      <c r="D797" s="295" t="s">
        <v>204</v>
      </c>
      <c r="E797" s="296">
        <f t="shared" si="183"/>
        <v>0</v>
      </c>
      <c r="F797" s="158"/>
      <c r="G797" s="159"/>
      <c r="H797" s="1421"/>
      <c r="I797" s="158"/>
      <c r="J797" s="159"/>
      <c r="K797" s="1421"/>
      <c r="L797" s="296">
        <f t="shared" si="184"/>
        <v>0</v>
      </c>
      <c r="M797" s="12">
        <f t="shared" si="177"/>
      </c>
      <c r="N797" s="13"/>
    </row>
    <row r="798" spans="2:14" ht="15.75">
      <c r="B798" s="293"/>
      <c r="C798" s="294">
        <v>1014</v>
      </c>
      <c r="D798" s="295" t="s">
        <v>205</v>
      </c>
      <c r="E798" s="296">
        <f t="shared" si="183"/>
        <v>0</v>
      </c>
      <c r="F798" s="158"/>
      <c r="G798" s="159"/>
      <c r="H798" s="1421"/>
      <c r="I798" s="158"/>
      <c r="J798" s="159"/>
      <c r="K798" s="1421"/>
      <c r="L798" s="296">
        <f t="shared" si="184"/>
        <v>0</v>
      </c>
      <c r="M798" s="12">
        <f t="shared" si="177"/>
      </c>
      <c r="N798" s="13"/>
    </row>
    <row r="799" spans="2:14" ht="15.75">
      <c r="B799" s="293"/>
      <c r="C799" s="294">
        <v>1015</v>
      </c>
      <c r="D799" s="295" t="s">
        <v>206</v>
      </c>
      <c r="E799" s="296">
        <f t="shared" si="183"/>
        <v>159</v>
      </c>
      <c r="F799" s="158"/>
      <c r="G799" s="159">
        <v>159</v>
      </c>
      <c r="H799" s="1421"/>
      <c r="I799" s="158"/>
      <c r="J799" s="159">
        <v>159</v>
      </c>
      <c r="K799" s="1421"/>
      <c r="L799" s="296">
        <f t="shared" si="184"/>
        <v>159</v>
      </c>
      <c r="M799" s="12">
        <f t="shared" si="177"/>
        <v>1</v>
      </c>
      <c r="N799" s="13"/>
    </row>
    <row r="800" spans="2:14" ht="15.75">
      <c r="B800" s="293"/>
      <c r="C800" s="313">
        <v>1016</v>
      </c>
      <c r="D800" s="314" t="s">
        <v>207</v>
      </c>
      <c r="E800" s="315">
        <f t="shared" si="183"/>
        <v>0</v>
      </c>
      <c r="F800" s="164"/>
      <c r="G800" s="165"/>
      <c r="H800" s="1420"/>
      <c r="I800" s="164"/>
      <c r="J800" s="165"/>
      <c r="K800" s="1420"/>
      <c r="L800" s="315">
        <f t="shared" si="184"/>
        <v>0</v>
      </c>
      <c r="M800" s="12">
        <f t="shared" si="177"/>
      </c>
      <c r="N800" s="13"/>
    </row>
    <row r="801" spans="2:14" ht="15.75">
      <c r="B801" s="279"/>
      <c r="C801" s="319">
        <v>1020</v>
      </c>
      <c r="D801" s="320" t="s">
        <v>208</v>
      </c>
      <c r="E801" s="321">
        <f t="shared" si="183"/>
        <v>13771</v>
      </c>
      <c r="F801" s="455"/>
      <c r="G801" s="456">
        <v>13771</v>
      </c>
      <c r="H801" s="1429"/>
      <c r="I801" s="455"/>
      <c r="J801" s="456">
        <v>13771</v>
      </c>
      <c r="K801" s="1429"/>
      <c r="L801" s="321">
        <f t="shared" si="184"/>
        <v>13771</v>
      </c>
      <c r="M801" s="12">
        <f t="shared" si="177"/>
        <v>1</v>
      </c>
      <c r="N801" s="13"/>
    </row>
    <row r="802" spans="2:14" ht="15.75">
      <c r="B802" s="293"/>
      <c r="C802" s="325">
        <v>1030</v>
      </c>
      <c r="D802" s="326" t="s">
        <v>209</v>
      </c>
      <c r="E802" s="327">
        <f t="shared" si="183"/>
        <v>0</v>
      </c>
      <c r="F802" s="450"/>
      <c r="G802" s="451"/>
      <c r="H802" s="1426"/>
      <c r="I802" s="450"/>
      <c r="J802" s="451"/>
      <c r="K802" s="1426"/>
      <c r="L802" s="327">
        <f t="shared" si="184"/>
        <v>0</v>
      </c>
      <c r="M802" s="12">
        <f t="shared" si="177"/>
      </c>
      <c r="N802" s="13"/>
    </row>
    <row r="803" spans="2:14" ht="15.75">
      <c r="B803" s="293"/>
      <c r="C803" s="319">
        <v>1051</v>
      </c>
      <c r="D803" s="332" t="s">
        <v>210</v>
      </c>
      <c r="E803" s="321">
        <f t="shared" si="183"/>
        <v>0</v>
      </c>
      <c r="F803" s="455"/>
      <c r="G803" s="456"/>
      <c r="H803" s="1429"/>
      <c r="I803" s="455"/>
      <c r="J803" s="456"/>
      <c r="K803" s="1429"/>
      <c r="L803" s="321">
        <f t="shared" si="184"/>
        <v>0</v>
      </c>
      <c r="M803" s="12">
        <f t="shared" si="177"/>
      </c>
      <c r="N803" s="13"/>
    </row>
    <row r="804" spans="2:14" ht="15.75">
      <c r="B804" s="293"/>
      <c r="C804" s="294">
        <v>1052</v>
      </c>
      <c r="D804" s="295" t="s">
        <v>211</v>
      </c>
      <c r="E804" s="296">
        <f t="shared" si="183"/>
        <v>0</v>
      </c>
      <c r="F804" s="158"/>
      <c r="G804" s="159"/>
      <c r="H804" s="1421"/>
      <c r="I804" s="158"/>
      <c r="J804" s="159"/>
      <c r="K804" s="1421"/>
      <c r="L804" s="296">
        <f t="shared" si="184"/>
        <v>0</v>
      </c>
      <c r="M804" s="12">
        <f t="shared" si="177"/>
      </c>
      <c r="N804" s="13"/>
    </row>
    <row r="805" spans="2:14" ht="15.75">
      <c r="B805" s="293"/>
      <c r="C805" s="325">
        <v>1053</v>
      </c>
      <c r="D805" s="326" t="s">
        <v>882</v>
      </c>
      <c r="E805" s="327">
        <f t="shared" si="183"/>
        <v>0</v>
      </c>
      <c r="F805" s="450"/>
      <c r="G805" s="451"/>
      <c r="H805" s="1426"/>
      <c r="I805" s="450"/>
      <c r="J805" s="451"/>
      <c r="K805" s="1426"/>
      <c r="L805" s="327">
        <f t="shared" si="184"/>
        <v>0</v>
      </c>
      <c r="M805" s="12">
        <f t="shared" si="177"/>
      </c>
      <c r="N805" s="13"/>
    </row>
    <row r="806" spans="2:14" ht="15.75">
      <c r="B806" s="293"/>
      <c r="C806" s="319">
        <v>1062</v>
      </c>
      <c r="D806" s="320" t="s">
        <v>212</v>
      </c>
      <c r="E806" s="321">
        <f t="shared" si="183"/>
        <v>0</v>
      </c>
      <c r="F806" s="455"/>
      <c r="G806" s="456"/>
      <c r="H806" s="1429"/>
      <c r="I806" s="455"/>
      <c r="J806" s="456"/>
      <c r="K806" s="1429"/>
      <c r="L806" s="321">
        <f t="shared" si="184"/>
        <v>0</v>
      </c>
      <c r="M806" s="12">
        <f t="shared" si="177"/>
      </c>
      <c r="N806" s="13"/>
    </row>
    <row r="807" spans="2:14" ht="15.75">
      <c r="B807" s="293"/>
      <c r="C807" s="325">
        <v>1063</v>
      </c>
      <c r="D807" s="333" t="s">
        <v>808</v>
      </c>
      <c r="E807" s="327">
        <f t="shared" si="183"/>
        <v>0</v>
      </c>
      <c r="F807" s="450"/>
      <c r="G807" s="451"/>
      <c r="H807" s="1426"/>
      <c r="I807" s="450"/>
      <c r="J807" s="451"/>
      <c r="K807" s="1426"/>
      <c r="L807" s="327">
        <f t="shared" si="184"/>
        <v>0</v>
      </c>
      <c r="M807" s="12">
        <f t="shared" si="177"/>
      </c>
      <c r="N807" s="13"/>
    </row>
    <row r="808" spans="2:14" ht="15.75">
      <c r="B808" s="293"/>
      <c r="C808" s="334">
        <v>1069</v>
      </c>
      <c r="D808" s="335" t="s">
        <v>213</v>
      </c>
      <c r="E808" s="336">
        <f t="shared" si="183"/>
        <v>0</v>
      </c>
      <c r="F808" s="601"/>
      <c r="G808" s="602"/>
      <c r="H808" s="1428"/>
      <c r="I808" s="601"/>
      <c r="J808" s="602"/>
      <c r="K808" s="1428"/>
      <c r="L808" s="336">
        <f t="shared" si="184"/>
        <v>0</v>
      </c>
      <c r="M808" s="12">
        <f aca="true" t="shared" si="185" ref="M808:M839">(IF($E808&lt;&gt;0,$M$2,IF($L808&lt;&gt;0,$M$2,"")))</f>
      </c>
      <c r="N808" s="13"/>
    </row>
    <row r="809" spans="2:14" ht="15.75">
      <c r="B809" s="279"/>
      <c r="C809" s="319">
        <v>1091</v>
      </c>
      <c r="D809" s="332" t="s">
        <v>919</v>
      </c>
      <c r="E809" s="321">
        <f t="shared" si="183"/>
        <v>0</v>
      </c>
      <c r="F809" s="455"/>
      <c r="G809" s="456"/>
      <c r="H809" s="1429"/>
      <c r="I809" s="455"/>
      <c r="J809" s="456"/>
      <c r="K809" s="1429"/>
      <c r="L809" s="321">
        <f t="shared" si="184"/>
        <v>0</v>
      </c>
      <c r="M809" s="12">
        <f t="shared" si="185"/>
      </c>
      <c r="N809" s="13"/>
    </row>
    <row r="810" spans="2:14" ht="15.75">
      <c r="B810" s="293"/>
      <c r="C810" s="294">
        <v>1092</v>
      </c>
      <c r="D810" s="295" t="s">
        <v>308</v>
      </c>
      <c r="E810" s="296">
        <f t="shared" si="183"/>
        <v>0</v>
      </c>
      <c r="F810" s="158"/>
      <c r="G810" s="159"/>
      <c r="H810" s="1421"/>
      <c r="I810" s="158"/>
      <c r="J810" s="159"/>
      <c r="K810" s="1421"/>
      <c r="L810" s="296">
        <f t="shared" si="184"/>
        <v>0</v>
      </c>
      <c r="M810" s="12">
        <f t="shared" si="185"/>
      </c>
      <c r="N810" s="13"/>
    </row>
    <row r="811" spans="2:14" ht="15.75">
      <c r="B811" s="293"/>
      <c r="C811" s="286">
        <v>1098</v>
      </c>
      <c r="D811" s="340" t="s">
        <v>214</v>
      </c>
      <c r="E811" s="288">
        <f t="shared" si="183"/>
        <v>49444</v>
      </c>
      <c r="F811" s="173"/>
      <c r="G811" s="174">
        <v>49444</v>
      </c>
      <c r="H811" s="1422"/>
      <c r="I811" s="173"/>
      <c r="J811" s="174">
        <v>0</v>
      </c>
      <c r="K811" s="1422"/>
      <c r="L811" s="288">
        <f t="shared" si="184"/>
        <v>0</v>
      </c>
      <c r="M811" s="12">
        <f t="shared" si="185"/>
        <v>1</v>
      </c>
      <c r="N811" s="13"/>
    </row>
    <row r="812" spans="2:14" ht="15.75">
      <c r="B812" s="273">
        <v>1900</v>
      </c>
      <c r="C812" s="1840" t="s">
        <v>275</v>
      </c>
      <c r="D812" s="1841"/>
      <c r="E812" s="311">
        <f aca="true" t="shared" si="186" ref="E812:L812">SUM(E813:E815)</f>
        <v>0</v>
      </c>
      <c r="F812" s="275">
        <f t="shared" si="186"/>
        <v>0</v>
      </c>
      <c r="G812" s="276">
        <f t="shared" si="186"/>
        <v>0</v>
      </c>
      <c r="H812" s="277">
        <f t="shared" si="186"/>
        <v>0</v>
      </c>
      <c r="I812" s="275">
        <f t="shared" si="186"/>
        <v>0</v>
      </c>
      <c r="J812" s="276">
        <f t="shared" si="186"/>
        <v>0</v>
      </c>
      <c r="K812" s="277">
        <f t="shared" si="186"/>
        <v>0</v>
      </c>
      <c r="L812" s="311">
        <f t="shared" si="186"/>
        <v>0</v>
      </c>
      <c r="M812" s="12">
        <f t="shared" si="185"/>
      </c>
      <c r="N812" s="13"/>
    </row>
    <row r="813" spans="2:14" ht="15.75">
      <c r="B813" s="293"/>
      <c r="C813" s="280">
        <v>1901</v>
      </c>
      <c r="D813" s="341" t="s">
        <v>920</v>
      </c>
      <c r="E813" s="282">
        <f>F813+G813+H813</f>
        <v>0</v>
      </c>
      <c r="F813" s="152"/>
      <c r="G813" s="153"/>
      <c r="H813" s="1419"/>
      <c r="I813" s="152"/>
      <c r="J813" s="153"/>
      <c r="K813" s="1419"/>
      <c r="L813" s="282">
        <f>I813+J813+K813</f>
        <v>0</v>
      </c>
      <c r="M813" s="12">
        <f t="shared" si="185"/>
      </c>
      <c r="N813" s="13"/>
    </row>
    <row r="814" spans="2:14" ht="15.75">
      <c r="B814" s="342"/>
      <c r="C814" s="294">
        <v>1981</v>
      </c>
      <c r="D814" s="343" t="s">
        <v>921</v>
      </c>
      <c r="E814" s="296">
        <f>F814+G814+H814</f>
        <v>0</v>
      </c>
      <c r="F814" s="158"/>
      <c r="G814" s="159"/>
      <c r="H814" s="1421"/>
      <c r="I814" s="158"/>
      <c r="J814" s="159"/>
      <c r="K814" s="1421"/>
      <c r="L814" s="296">
        <f>I814+J814+K814</f>
        <v>0</v>
      </c>
      <c r="M814" s="12">
        <f t="shared" si="185"/>
      </c>
      <c r="N814" s="13"/>
    </row>
    <row r="815" spans="2:14" ht="15.75">
      <c r="B815" s="293"/>
      <c r="C815" s="286">
        <v>1991</v>
      </c>
      <c r="D815" s="344" t="s">
        <v>922</v>
      </c>
      <c r="E815" s="288">
        <f>F815+G815+H815</f>
        <v>0</v>
      </c>
      <c r="F815" s="173"/>
      <c r="G815" s="174"/>
      <c r="H815" s="1422"/>
      <c r="I815" s="173"/>
      <c r="J815" s="174"/>
      <c r="K815" s="1422"/>
      <c r="L815" s="288">
        <f>I815+J815+K815</f>
        <v>0</v>
      </c>
      <c r="M815" s="12">
        <f t="shared" si="185"/>
      </c>
      <c r="N815" s="13"/>
    </row>
    <row r="816" spans="2:14" ht="15.75">
      <c r="B816" s="273">
        <v>2100</v>
      </c>
      <c r="C816" s="1840" t="s">
        <v>729</v>
      </c>
      <c r="D816" s="1841"/>
      <c r="E816" s="311">
        <f aca="true" t="shared" si="187" ref="E816:L816">SUM(E817:E821)</f>
        <v>0</v>
      </c>
      <c r="F816" s="275">
        <f t="shared" si="187"/>
        <v>0</v>
      </c>
      <c r="G816" s="276">
        <f t="shared" si="187"/>
        <v>0</v>
      </c>
      <c r="H816" s="277">
        <f t="shared" si="187"/>
        <v>0</v>
      </c>
      <c r="I816" s="275">
        <f t="shared" si="187"/>
        <v>0</v>
      </c>
      <c r="J816" s="276">
        <f t="shared" si="187"/>
        <v>0</v>
      </c>
      <c r="K816" s="277">
        <f t="shared" si="187"/>
        <v>0</v>
      </c>
      <c r="L816" s="311">
        <f t="shared" si="187"/>
        <v>0</v>
      </c>
      <c r="M816" s="12">
        <f t="shared" si="185"/>
      </c>
      <c r="N816" s="13"/>
    </row>
    <row r="817" spans="2:14" ht="15.75">
      <c r="B817" s="293"/>
      <c r="C817" s="280">
        <v>2110</v>
      </c>
      <c r="D817" s="345" t="s">
        <v>215</v>
      </c>
      <c r="E817" s="282">
        <f>F817+G817+H817</f>
        <v>0</v>
      </c>
      <c r="F817" s="152"/>
      <c r="G817" s="153"/>
      <c r="H817" s="1419"/>
      <c r="I817" s="152"/>
      <c r="J817" s="153"/>
      <c r="K817" s="1419"/>
      <c r="L817" s="282">
        <f>I817+J817+K817</f>
        <v>0</v>
      </c>
      <c r="M817" s="12">
        <f t="shared" si="185"/>
      </c>
      <c r="N817" s="13"/>
    </row>
    <row r="818" spans="2:14" ht="15.75">
      <c r="B818" s="342"/>
      <c r="C818" s="294">
        <v>2120</v>
      </c>
      <c r="D818" s="301" t="s">
        <v>216</v>
      </c>
      <c r="E818" s="296">
        <f>F818+G818+H818</f>
        <v>0</v>
      </c>
      <c r="F818" s="158"/>
      <c r="G818" s="159"/>
      <c r="H818" s="1421"/>
      <c r="I818" s="158"/>
      <c r="J818" s="159"/>
      <c r="K818" s="1421"/>
      <c r="L818" s="296">
        <f>I818+J818+K818</f>
        <v>0</v>
      </c>
      <c r="M818" s="12">
        <f t="shared" si="185"/>
      </c>
      <c r="N818" s="13"/>
    </row>
    <row r="819" spans="2:14" ht="15.75">
      <c r="B819" s="342"/>
      <c r="C819" s="294">
        <v>2125</v>
      </c>
      <c r="D819" s="301" t="s">
        <v>217</v>
      </c>
      <c r="E819" s="296">
        <f>F819+G819+H819</f>
        <v>0</v>
      </c>
      <c r="F819" s="490">
        <v>0</v>
      </c>
      <c r="G819" s="491">
        <v>0</v>
      </c>
      <c r="H819" s="160">
        <v>0</v>
      </c>
      <c r="I819" s="490">
        <v>0</v>
      </c>
      <c r="J819" s="491">
        <v>0</v>
      </c>
      <c r="K819" s="160">
        <v>0</v>
      </c>
      <c r="L819" s="296">
        <f>I819+J819+K819</f>
        <v>0</v>
      </c>
      <c r="M819" s="12">
        <f t="shared" si="185"/>
      </c>
      <c r="N819" s="13"/>
    </row>
    <row r="820" spans="2:14" ht="15.75">
      <c r="B820" s="292"/>
      <c r="C820" s="294">
        <v>2140</v>
      </c>
      <c r="D820" s="301" t="s">
        <v>218</v>
      </c>
      <c r="E820" s="296">
        <f>F820+G820+H820</f>
        <v>0</v>
      </c>
      <c r="F820" s="490">
        <v>0</v>
      </c>
      <c r="G820" s="491">
        <v>0</v>
      </c>
      <c r="H820" s="160">
        <v>0</v>
      </c>
      <c r="I820" s="490">
        <v>0</v>
      </c>
      <c r="J820" s="491">
        <v>0</v>
      </c>
      <c r="K820" s="160">
        <v>0</v>
      </c>
      <c r="L820" s="296">
        <f>I820+J820+K820</f>
        <v>0</v>
      </c>
      <c r="M820" s="12">
        <f t="shared" si="185"/>
      </c>
      <c r="N820" s="13"/>
    </row>
    <row r="821" spans="2:14" ht="15.75">
      <c r="B821" s="293"/>
      <c r="C821" s="286">
        <v>2190</v>
      </c>
      <c r="D821" s="346" t="s">
        <v>219</v>
      </c>
      <c r="E821" s="288">
        <f>F821+G821+H821</f>
        <v>0</v>
      </c>
      <c r="F821" s="173"/>
      <c r="G821" s="174"/>
      <c r="H821" s="1422"/>
      <c r="I821" s="173"/>
      <c r="J821" s="174"/>
      <c r="K821" s="1422"/>
      <c r="L821" s="288">
        <f>I821+J821+K821</f>
        <v>0</v>
      </c>
      <c r="M821" s="12">
        <f t="shared" si="185"/>
      </c>
      <c r="N821" s="13"/>
    </row>
    <row r="822" spans="2:14" ht="15.75">
      <c r="B822" s="273">
        <v>2200</v>
      </c>
      <c r="C822" s="1840" t="s">
        <v>220</v>
      </c>
      <c r="D822" s="1841"/>
      <c r="E822" s="311">
        <f aca="true" t="shared" si="188" ref="E822:L822">SUM(E823:E824)</f>
        <v>0</v>
      </c>
      <c r="F822" s="275">
        <f t="shared" si="188"/>
        <v>0</v>
      </c>
      <c r="G822" s="276">
        <f t="shared" si="188"/>
        <v>0</v>
      </c>
      <c r="H822" s="277">
        <f t="shared" si="188"/>
        <v>0</v>
      </c>
      <c r="I822" s="275">
        <f t="shared" si="188"/>
        <v>0</v>
      </c>
      <c r="J822" s="276">
        <f t="shared" si="188"/>
        <v>0</v>
      </c>
      <c r="K822" s="277">
        <f t="shared" si="188"/>
        <v>0</v>
      </c>
      <c r="L822" s="311">
        <f t="shared" si="188"/>
        <v>0</v>
      </c>
      <c r="M822" s="12">
        <f t="shared" si="185"/>
      </c>
      <c r="N822" s="13"/>
    </row>
    <row r="823" spans="2:14" ht="15.75">
      <c r="B823" s="293"/>
      <c r="C823" s="280">
        <v>2221</v>
      </c>
      <c r="D823" s="281" t="s">
        <v>309</v>
      </c>
      <c r="E823" s="282">
        <f aca="true" t="shared" si="189" ref="E823:E828">F823+G823+H823</f>
        <v>0</v>
      </c>
      <c r="F823" s="152"/>
      <c r="G823" s="153"/>
      <c r="H823" s="1419"/>
      <c r="I823" s="152"/>
      <c r="J823" s="153"/>
      <c r="K823" s="1419"/>
      <c r="L823" s="282">
        <f aca="true" t="shared" si="190" ref="L823:L828">I823+J823+K823</f>
        <v>0</v>
      </c>
      <c r="M823" s="12">
        <f t="shared" si="185"/>
      </c>
      <c r="N823" s="13"/>
    </row>
    <row r="824" spans="2:14" ht="15.75">
      <c r="B824" s="293"/>
      <c r="C824" s="286">
        <v>2224</v>
      </c>
      <c r="D824" s="287" t="s">
        <v>221</v>
      </c>
      <c r="E824" s="288">
        <f t="shared" si="189"/>
        <v>0</v>
      </c>
      <c r="F824" s="173"/>
      <c r="G824" s="174"/>
      <c r="H824" s="1422"/>
      <c r="I824" s="173"/>
      <c r="J824" s="174"/>
      <c r="K824" s="1422"/>
      <c r="L824" s="288">
        <f t="shared" si="190"/>
        <v>0</v>
      </c>
      <c r="M824" s="12">
        <f t="shared" si="185"/>
      </c>
      <c r="N824" s="13"/>
    </row>
    <row r="825" spans="2:14" ht="15.75">
      <c r="B825" s="273">
        <v>2500</v>
      </c>
      <c r="C825" s="1840" t="s">
        <v>222</v>
      </c>
      <c r="D825" s="1841"/>
      <c r="E825" s="311">
        <f t="shared" si="189"/>
        <v>0</v>
      </c>
      <c r="F825" s="1423"/>
      <c r="G825" s="1424"/>
      <c r="H825" s="1425"/>
      <c r="I825" s="1423"/>
      <c r="J825" s="1424"/>
      <c r="K825" s="1425"/>
      <c r="L825" s="311">
        <f t="shared" si="190"/>
        <v>0</v>
      </c>
      <c r="M825" s="12">
        <f t="shared" si="185"/>
      </c>
      <c r="N825" s="13"/>
    </row>
    <row r="826" spans="2:14" ht="15.75">
      <c r="B826" s="273">
        <v>2600</v>
      </c>
      <c r="C826" s="1842" t="s">
        <v>223</v>
      </c>
      <c r="D826" s="1843"/>
      <c r="E826" s="311">
        <f t="shared" si="189"/>
        <v>0</v>
      </c>
      <c r="F826" s="1423"/>
      <c r="G826" s="1424"/>
      <c r="H826" s="1425"/>
      <c r="I826" s="1423"/>
      <c r="J826" s="1424"/>
      <c r="K826" s="1425"/>
      <c r="L826" s="311">
        <f t="shared" si="190"/>
        <v>0</v>
      </c>
      <c r="M826" s="12">
        <f t="shared" si="185"/>
      </c>
      <c r="N826" s="13"/>
    </row>
    <row r="827" spans="2:14" ht="15.75">
      <c r="B827" s="273">
        <v>2700</v>
      </c>
      <c r="C827" s="1842" t="s">
        <v>224</v>
      </c>
      <c r="D827" s="1843"/>
      <c r="E827" s="311">
        <f t="shared" si="189"/>
        <v>0</v>
      </c>
      <c r="F827" s="1423"/>
      <c r="G827" s="1424"/>
      <c r="H827" s="1425"/>
      <c r="I827" s="1423"/>
      <c r="J827" s="1424"/>
      <c r="K827" s="1425"/>
      <c r="L827" s="311">
        <f t="shared" si="190"/>
        <v>0</v>
      </c>
      <c r="M827" s="12">
        <f t="shared" si="185"/>
      </c>
      <c r="N827" s="13"/>
    </row>
    <row r="828" spans="2:14" ht="15.75">
      <c r="B828" s="273">
        <v>2800</v>
      </c>
      <c r="C828" s="1842" t="s">
        <v>1676</v>
      </c>
      <c r="D828" s="1843"/>
      <c r="E828" s="311">
        <f t="shared" si="189"/>
        <v>0</v>
      </c>
      <c r="F828" s="1423"/>
      <c r="G828" s="1424"/>
      <c r="H828" s="1425"/>
      <c r="I828" s="1423"/>
      <c r="J828" s="1424"/>
      <c r="K828" s="1425"/>
      <c r="L828" s="311">
        <f t="shared" si="190"/>
        <v>0</v>
      </c>
      <c r="M828" s="12">
        <f t="shared" si="185"/>
      </c>
      <c r="N828" s="13"/>
    </row>
    <row r="829" spans="2:14" ht="15.75">
      <c r="B829" s="273">
        <v>2900</v>
      </c>
      <c r="C829" s="1840" t="s">
        <v>225</v>
      </c>
      <c r="D829" s="1841"/>
      <c r="E829" s="311">
        <f aca="true" t="shared" si="191" ref="E829:L829">SUM(E830:E837)</f>
        <v>0</v>
      </c>
      <c r="F829" s="275">
        <f t="shared" si="191"/>
        <v>0</v>
      </c>
      <c r="G829" s="275">
        <f t="shared" si="191"/>
        <v>0</v>
      </c>
      <c r="H829" s="275">
        <f t="shared" si="191"/>
        <v>0</v>
      </c>
      <c r="I829" s="275">
        <f t="shared" si="191"/>
        <v>0</v>
      </c>
      <c r="J829" s="275">
        <f t="shared" si="191"/>
        <v>0</v>
      </c>
      <c r="K829" s="275">
        <f t="shared" si="191"/>
        <v>0</v>
      </c>
      <c r="L829" s="275">
        <f t="shared" si="191"/>
        <v>0</v>
      </c>
      <c r="M829" s="12">
        <f t="shared" si="185"/>
      </c>
      <c r="N829" s="13"/>
    </row>
    <row r="830" spans="2:14" ht="15.75">
      <c r="B830" s="347"/>
      <c r="C830" s="280">
        <v>2910</v>
      </c>
      <c r="D830" s="348" t="s">
        <v>2010</v>
      </c>
      <c r="E830" s="282">
        <f aca="true" t="shared" si="192" ref="E830:E837">F830+G830+H830</f>
        <v>0</v>
      </c>
      <c r="F830" s="152"/>
      <c r="G830" s="153"/>
      <c r="H830" s="1419"/>
      <c r="I830" s="152"/>
      <c r="J830" s="153"/>
      <c r="K830" s="1419"/>
      <c r="L830" s="282">
        <f aca="true" t="shared" si="193" ref="L830:L837">I830+J830+K830</f>
        <v>0</v>
      </c>
      <c r="M830" s="12">
        <f t="shared" si="185"/>
      </c>
      <c r="N830" s="13"/>
    </row>
    <row r="831" spans="2:14" ht="15.75">
      <c r="B831" s="347"/>
      <c r="C831" s="280">
        <v>2920</v>
      </c>
      <c r="D831" s="348" t="s">
        <v>226</v>
      </c>
      <c r="E831" s="282">
        <f t="shared" si="192"/>
        <v>0</v>
      </c>
      <c r="F831" s="152"/>
      <c r="G831" s="153"/>
      <c r="H831" s="1419"/>
      <c r="I831" s="152"/>
      <c r="J831" s="153"/>
      <c r="K831" s="1419"/>
      <c r="L831" s="282">
        <f t="shared" si="193"/>
        <v>0</v>
      </c>
      <c r="M831" s="12">
        <f t="shared" si="185"/>
      </c>
      <c r="N831" s="13"/>
    </row>
    <row r="832" spans="2:14" ht="31.5">
      <c r="B832" s="347"/>
      <c r="C832" s="325">
        <v>2969</v>
      </c>
      <c r="D832" s="349" t="s">
        <v>227</v>
      </c>
      <c r="E832" s="327">
        <f t="shared" si="192"/>
        <v>0</v>
      </c>
      <c r="F832" s="450"/>
      <c r="G832" s="451"/>
      <c r="H832" s="1426"/>
      <c r="I832" s="450"/>
      <c r="J832" s="451"/>
      <c r="K832" s="1426"/>
      <c r="L832" s="327">
        <f t="shared" si="193"/>
        <v>0</v>
      </c>
      <c r="M832" s="12">
        <f t="shared" si="185"/>
      </c>
      <c r="N832" s="13"/>
    </row>
    <row r="833" spans="2:14" ht="31.5">
      <c r="B833" s="347"/>
      <c r="C833" s="350">
        <v>2970</v>
      </c>
      <c r="D833" s="351" t="s">
        <v>228</v>
      </c>
      <c r="E833" s="352">
        <f t="shared" si="192"/>
        <v>0</v>
      </c>
      <c r="F833" s="637"/>
      <c r="G833" s="638"/>
      <c r="H833" s="1427"/>
      <c r="I833" s="637"/>
      <c r="J833" s="638"/>
      <c r="K833" s="1427"/>
      <c r="L833" s="352">
        <f t="shared" si="193"/>
        <v>0</v>
      </c>
      <c r="M833" s="12">
        <f t="shared" si="185"/>
      </c>
      <c r="N833" s="13"/>
    </row>
    <row r="834" spans="2:14" ht="15.75">
      <c r="B834" s="347"/>
      <c r="C834" s="334">
        <v>2989</v>
      </c>
      <c r="D834" s="356" t="s">
        <v>229</v>
      </c>
      <c r="E834" s="336">
        <f t="shared" si="192"/>
        <v>0</v>
      </c>
      <c r="F834" s="601"/>
      <c r="G834" s="602"/>
      <c r="H834" s="1428"/>
      <c r="I834" s="601"/>
      <c r="J834" s="602"/>
      <c r="K834" s="1428"/>
      <c r="L834" s="336">
        <f t="shared" si="193"/>
        <v>0</v>
      </c>
      <c r="M834" s="12">
        <f t="shared" si="185"/>
      </c>
      <c r="N834" s="13"/>
    </row>
    <row r="835" spans="2:14" ht="31.5">
      <c r="B835" s="293"/>
      <c r="C835" s="319">
        <v>2990</v>
      </c>
      <c r="D835" s="357" t="s">
        <v>2011</v>
      </c>
      <c r="E835" s="321">
        <f t="shared" si="192"/>
        <v>0</v>
      </c>
      <c r="F835" s="455"/>
      <c r="G835" s="456"/>
      <c r="H835" s="1429"/>
      <c r="I835" s="455"/>
      <c r="J835" s="456"/>
      <c r="K835" s="1429"/>
      <c r="L835" s="321">
        <f t="shared" si="193"/>
        <v>0</v>
      </c>
      <c r="M835" s="12">
        <f t="shared" si="185"/>
      </c>
      <c r="N835" s="13"/>
    </row>
    <row r="836" spans="2:14" ht="15.75">
      <c r="B836" s="293"/>
      <c r="C836" s="319">
        <v>2991</v>
      </c>
      <c r="D836" s="357" t="s">
        <v>230</v>
      </c>
      <c r="E836" s="321">
        <f t="shared" si="192"/>
        <v>0</v>
      </c>
      <c r="F836" s="455"/>
      <c r="G836" s="456"/>
      <c r="H836" s="1429"/>
      <c r="I836" s="455"/>
      <c r="J836" s="456"/>
      <c r="K836" s="1429"/>
      <c r="L836" s="321">
        <f t="shared" si="193"/>
        <v>0</v>
      </c>
      <c r="M836" s="12">
        <f t="shared" si="185"/>
      </c>
      <c r="N836" s="13"/>
    </row>
    <row r="837" spans="2:14" ht="15.75">
      <c r="B837" s="293"/>
      <c r="C837" s="286">
        <v>2992</v>
      </c>
      <c r="D837" s="358" t="s">
        <v>231</v>
      </c>
      <c r="E837" s="288">
        <f t="shared" si="192"/>
        <v>0</v>
      </c>
      <c r="F837" s="173"/>
      <c r="G837" s="174"/>
      <c r="H837" s="1422"/>
      <c r="I837" s="173"/>
      <c r="J837" s="174"/>
      <c r="K837" s="1422"/>
      <c r="L837" s="288">
        <f t="shared" si="193"/>
        <v>0</v>
      </c>
      <c r="M837" s="12">
        <f t="shared" si="185"/>
      </c>
      <c r="N837" s="13"/>
    </row>
    <row r="838" spans="2:14" ht="15.75">
      <c r="B838" s="273">
        <v>3300</v>
      </c>
      <c r="C838" s="359" t="s">
        <v>232</v>
      </c>
      <c r="D838" s="1603"/>
      <c r="E838" s="311">
        <f aca="true" t="shared" si="194" ref="E838:L838">SUM(E839:E844)</f>
        <v>0</v>
      </c>
      <c r="F838" s="275">
        <f t="shared" si="194"/>
        <v>0</v>
      </c>
      <c r="G838" s="276">
        <f t="shared" si="194"/>
        <v>0</v>
      </c>
      <c r="H838" s="277">
        <f t="shared" si="194"/>
        <v>0</v>
      </c>
      <c r="I838" s="275">
        <f t="shared" si="194"/>
        <v>0</v>
      </c>
      <c r="J838" s="276">
        <f t="shared" si="194"/>
        <v>0</v>
      </c>
      <c r="K838" s="277">
        <f t="shared" si="194"/>
        <v>0</v>
      </c>
      <c r="L838" s="311">
        <f t="shared" si="194"/>
        <v>0</v>
      </c>
      <c r="M838" s="12">
        <f t="shared" si="185"/>
      </c>
      <c r="N838" s="13"/>
    </row>
    <row r="839" spans="2:14" ht="15.75">
      <c r="B839" s="292"/>
      <c r="C839" s="280">
        <v>3301</v>
      </c>
      <c r="D839" s="360" t="s">
        <v>233</v>
      </c>
      <c r="E839" s="282">
        <f aca="true" t="shared" si="195" ref="E839:E847">F839+G839+H839</f>
        <v>0</v>
      </c>
      <c r="F839" s="488">
        <v>0</v>
      </c>
      <c r="G839" s="489">
        <v>0</v>
      </c>
      <c r="H839" s="154">
        <v>0</v>
      </c>
      <c r="I839" s="488">
        <v>0</v>
      </c>
      <c r="J839" s="489">
        <v>0</v>
      </c>
      <c r="K839" s="154">
        <v>0</v>
      </c>
      <c r="L839" s="282">
        <f aca="true" t="shared" si="196" ref="L839:L847">I839+J839+K839</f>
        <v>0</v>
      </c>
      <c r="M839" s="12">
        <f t="shared" si="185"/>
      </c>
      <c r="N839" s="13"/>
    </row>
    <row r="840" spans="2:14" ht="15.75">
      <c r="B840" s="292"/>
      <c r="C840" s="294">
        <v>3302</v>
      </c>
      <c r="D840" s="361" t="s">
        <v>722</v>
      </c>
      <c r="E840" s="296">
        <f t="shared" si="195"/>
        <v>0</v>
      </c>
      <c r="F840" s="490">
        <v>0</v>
      </c>
      <c r="G840" s="491">
        <v>0</v>
      </c>
      <c r="H840" s="160">
        <v>0</v>
      </c>
      <c r="I840" s="490">
        <v>0</v>
      </c>
      <c r="J840" s="491">
        <v>0</v>
      </c>
      <c r="K840" s="160">
        <v>0</v>
      </c>
      <c r="L840" s="296">
        <f t="shared" si="196"/>
        <v>0</v>
      </c>
      <c r="M840" s="12">
        <f aca="true" t="shared" si="197" ref="M840:M871">(IF($E840&lt;&gt;0,$M$2,IF($L840&lt;&gt;0,$M$2,"")))</f>
      </c>
      <c r="N840" s="13"/>
    </row>
    <row r="841" spans="2:14" ht="15.75">
      <c r="B841" s="292"/>
      <c r="C841" s="294">
        <v>3303</v>
      </c>
      <c r="D841" s="361" t="s">
        <v>234</v>
      </c>
      <c r="E841" s="296">
        <f t="shared" si="195"/>
        <v>0</v>
      </c>
      <c r="F841" s="490">
        <v>0</v>
      </c>
      <c r="G841" s="491">
        <v>0</v>
      </c>
      <c r="H841" s="160">
        <v>0</v>
      </c>
      <c r="I841" s="490">
        <v>0</v>
      </c>
      <c r="J841" s="491">
        <v>0</v>
      </c>
      <c r="K841" s="160">
        <v>0</v>
      </c>
      <c r="L841" s="296">
        <f t="shared" si="196"/>
        <v>0</v>
      </c>
      <c r="M841" s="12">
        <f t="shared" si="197"/>
      </c>
      <c r="N841" s="13"/>
    </row>
    <row r="842" spans="2:14" ht="15.75">
      <c r="B842" s="292"/>
      <c r="C842" s="294">
        <v>3304</v>
      </c>
      <c r="D842" s="361" t="s">
        <v>235</v>
      </c>
      <c r="E842" s="296">
        <f t="shared" si="195"/>
        <v>0</v>
      </c>
      <c r="F842" s="490">
        <v>0</v>
      </c>
      <c r="G842" s="491">
        <v>0</v>
      </c>
      <c r="H842" s="160">
        <v>0</v>
      </c>
      <c r="I842" s="490">
        <v>0</v>
      </c>
      <c r="J842" s="491">
        <v>0</v>
      </c>
      <c r="K842" s="160">
        <v>0</v>
      </c>
      <c r="L842" s="296">
        <f t="shared" si="196"/>
        <v>0</v>
      </c>
      <c r="M842" s="12">
        <f t="shared" si="197"/>
      </c>
      <c r="N842" s="13"/>
    </row>
    <row r="843" spans="2:14" ht="15.75">
      <c r="B843" s="292"/>
      <c r="C843" s="294">
        <v>3305</v>
      </c>
      <c r="D843" s="361" t="s">
        <v>236</v>
      </c>
      <c r="E843" s="296">
        <f t="shared" si="195"/>
        <v>0</v>
      </c>
      <c r="F843" s="490">
        <v>0</v>
      </c>
      <c r="G843" s="491">
        <v>0</v>
      </c>
      <c r="H843" s="160">
        <v>0</v>
      </c>
      <c r="I843" s="490">
        <v>0</v>
      </c>
      <c r="J843" s="491">
        <v>0</v>
      </c>
      <c r="K843" s="160">
        <v>0</v>
      </c>
      <c r="L843" s="296">
        <f t="shared" si="196"/>
        <v>0</v>
      </c>
      <c r="M843" s="12">
        <f t="shared" si="197"/>
      </c>
      <c r="N843" s="13"/>
    </row>
    <row r="844" spans="2:14" ht="31.5">
      <c r="B844" s="292"/>
      <c r="C844" s="286">
        <v>3306</v>
      </c>
      <c r="D844" s="362" t="s">
        <v>1673</v>
      </c>
      <c r="E844" s="288">
        <f t="shared" si="195"/>
        <v>0</v>
      </c>
      <c r="F844" s="492">
        <v>0</v>
      </c>
      <c r="G844" s="493">
        <v>0</v>
      </c>
      <c r="H844" s="175">
        <v>0</v>
      </c>
      <c r="I844" s="492">
        <v>0</v>
      </c>
      <c r="J844" s="493">
        <v>0</v>
      </c>
      <c r="K844" s="175">
        <v>0</v>
      </c>
      <c r="L844" s="288">
        <f t="shared" si="196"/>
        <v>0</v>
      </c>
      <c r="M844" s="12">
        <f t="shared" si="197"/>
      </c>
      <c r="N844" s="13"/>
    </row>
    <row r="845" spans="2:14" ht="15.75">
      <c r="B845" s="273">
        <v>3900</v>
      </c>
      <c r="C845" s="1840" t="s">
        <v>237</v>
      </c>
      <c r="D845" s="1841"/>
      <c r="E845" s="311">
        <f t="shared" si="195"/>
        <v>0</v>
      </c>
      <c r="F845" s="1472">
        <v>0</v>
      </c>
      <c r="G845" s="1473">
        <v>0</v>
      </c>
      <c r="H845" s="1474">
        <v>0</v>
      </c>
      <c r="I845" s="1472">
        <v>0</v>
      </c>
      <c r="J845" s="1473">
        <v>0</v>
      </c>
      <c r="K845" s="1474">
        <v>0</v>
      </c>
      <c r="L845" s="311">
        <f t="shared" si="196"/>
        <v>0</v>
      </c>
      <c r="M845" s="12">
        <f t="shared" si="197"/>
      </c>
      <c r="N845" s="13"/>
    </row>
    <row r="846" spans="2:14" ht="15.75">
      <c r="B846" s="273">
        <v>4000</v>
      </c>
      <c r="C846" s="1840" t="s">
        <v>238</v>
      </c>
      <c r="D846" s="1841"/>
      <c r="E846" s="311">
        <f t="shared" si="195"/>
        <v>0</v>
      </c>
      <c r="F846" s="1423"/>
      <c r="G846" s="1424"/>
      <c r="H846" s="1425"/>
      <c r="I846" s="1423"/>
      <c r="J846" s="1424"/>
      <c r="K846" s="1425"/>
      <c r="L846" s="311">
        <f t="shared" si="196"/>
        <v>0</v>
      </c>
      <c r="M846" s="12">
        <f t="shared" si="197"/>
      </c>
      <c r="N846" s="13"/>
    </row>
    <row r="847" spans="2:14" ht="15.75">
      <c r="B847" s="273">
        <v>4100</v>
      </c>
      <c r="C847" s="1840" t="s">
        <v>239</v>
      </c>
      <c r="D847" s="1841"/>
      <c r="E847" s="311">
        <f t="shared" si="195"/>
        <v>0</v>
      </c>
      <c r="F847" s="1473">
        <v>0</v>
      </c>
      <c r="G847" s="1473">
        <v>0</v>
      </c>
      <c r="H847" s="1473">
        <v>0</v>
      </c>
      <c r="I847" s="1473">
        <v>0</v>
      </c>
      <c r="J847" s="1473">
        <v>0</v>
      </c>
      <c r="K847" s="1473">
        <v>0</v>
      </c>
      <c r="L847" s="311">
        <f t="shared" si="196"/>
        <v>0</v>
      </c>
      <c r="M847" s="12">
        <f t="shared" si="197"/>
      </c>
      <c r="N847" s="13"/>
    </row>
    <row r="848" spans="2:14" ht="15.75">
      <c r="B848" s="273">
        <v>4200</v>
      </c>
      <c r="C848" s="1840" t="s">
        <v>240</v>
      </c>
      <c r="D848" s="1841"/>
      <c r="E848" s="311">
        <f aca="true" t="shared" si="198" ref="E848:L848">SUM(E849:E854)</f>
        <v>0</v>
      </c>
      <c r="F848" s="275">
        <f t="shared" si="198"/>
        <v>0</v>
      </c>
      <c r="G848" s="276">
        <f t="shared" si="198"/>
        <v>0</v>
      </c>
      <c r="H848" s="277">
        <f t="shared" si="198"/>
        <v>0</v>
      </c>
      <c r="I848" s="275">
        <f t="shared" si="198"/>
        <v>0</v>
      </c>
      <c r="J848" s="276">
        <f t="shared" si="198"/>
        <v>0</v>
      </c>
      <c r="K848" s="277">
        <f t="shared" si="198"/>
        <v>0</v>
      </c>
      <c r="L848" s="311">
        <f t="shared" si="198"/>
        <v>0</v>
      </c>
      <c r="M848" s="12">
        <f t="shared" si="197"/>
      </c>
      <c r="N848" s="13"/>
    </row>
    <row r="849" spans="2:14" ht="15.75">
      <c r="B849" s="363"/>
      <c r="C849" s="280">
        <v>4201</v>
      </c>
      <c r="D849" s="281" t="s">
        <v>241</v>
      </c>
      <c r="E849" s="282">
        <f aca="true" t="shared" si="199" ref="E849:E854">F849+G849+H849</f>
        <v>0</v>
      </c>
      <c r="F849" s="152"/>
      <c r="G849" s="153"/>
      <c r="H849" s="1419"/>
      <c r="I849" s="152"/>
      <c r="J849" s="153"/>
      <c r="K849" s="1419"/>
      <c r="L849" s="282">
        <f aca="true" t="shared" si="200" ref="L849:L854">I849+J849+K849</f>
        <v>0</v>
      </c>
      <c r="M849" s="12">
        <f t="shared" si="197"/>
      </c>
      <c r="N849" s="13"/>
    </row>
    <row r="850" spans="2:14" ht="15.75">
      <c r="B850" s="363"/>
      <c r="C850" s="294">
        <v>4202</v>
      </c>
      <c r="D850" s="364" t="s">
        <v>242</v>
      </c>
      <c r="E850" s="296">
        <f t="shared" si="199"/>
        <v>0</v>
      </c>
      <c r="F850" s="158"/>
      <c r="G850" s="159"/>
      <c r="H850" s="1421"/>
      <c r="I850" s="158"/>
      <c r="J850" s="159"/>
      <c r="K850" s="1421"/>
      <c r="L850" s="296">
        <f t="shared" si="200"/>
        <v>0</v>
      </c>
      <c r="M850" s="12">
        <f t="shared" si="197"/>
      </c>
      <c r="N850" s="13"/>
    </row>
    <row r="851" spans="2:14" ht="15.75">
      <c r="B851" s="363"/>
      <c r="C851" s="294">
        <v>4214</v>
      </c>
      <c r="D851" s="364" t="s">
        <v>243</v>
      </c>
      <c r="E851" s="296">
        <f t="shared" si="199"/>
        <v>0</v>
      </c>
      <c r="F851" s="158"/>
      <c r="G851" s="159"/>
      <c r="H851" s="1421"/>
      <c r="I851" s="158"/>
      <c r="J851" s="159"/>
      <c r="K851" s="1421"/>
      <c r="L851" s="296">
        <f t="shared" si="200"/>
        <v>0</v>
      </c>
      <c r="M851" s="12">
        <f t="shared" si="197"/>
      </c>
      <c r="N851" s="13"/>
    </row>
    <row r="852" spans="2:14" ht="15.75">
      <c r="B852" s="363"/>
      <c r="C852" s="294">
        <v>4217</v>
      </c>
      <c r="D852" s="364" t="s">
        <v>244</v>
      </c>
      <c r="E852" s="296">
        <f t="shared" si="199"/>
        <v>0</v>
      </c>
      <c r="F852" s="158"/>
      <c r="G852" s="159"/>
      <c r="H852" s="1421"/>
      <c r="I852" s="158"/>
      <c r="J852" s="159"/>
      <c r="K852" s="1421"/>
      <c r="L852" s="296">
        <f t="shared" si="200"/>
        <v>0</v>
      </c>
      <c r="M852" s="12">
        <f t="shared" si="197"/>
      </c>
      <c r="N852" s="13"/>
    </row>
    <row r="853" spans="2:14" ht="15.75">
      <c r="B853" s="363"/>
      <c r="C853" s="294">
        <v>4218</v>
      </c>
      <c r="D853" s="295" t="s">
        <v>245</v>
      </c>
      <c r="E853" s="296">
        <f t="shared" si="199"/>
        <v>0</v>
      </c>
      <c r="F853" s="158"/>
      <c r="G853" s="159"/>
      <c r="H853" s="1421"/>
      <c r="I853" s="158"/>
      <c r="J853" s="159"/>
      <c r="K853" s="1421"/>
      <c r="L853" s="296">
        <f t="shared" si="200"/>
        <v>0</v>
      </c>
      <c r="M853" s="12">
        <f t="shared" si="197"/>
      </c>
      <c r="N853" s="13"/>
    </row>
    <row r="854" spans="2:14" ht="15.75">
      <c r="B854" s="363"/>
      <c r="C854" s="286">
        <v>4219</v>
      </c>
      <c r="D854" s="344" t="s">
        <v>246</v>
      </c>
      <c r="E854" s="288">
        <f t="shared" si="199"/>
        <v>0</v>
      </c>
      <c r="F854" s="173"/>
      <c r="G854" s="174"/>
      <c r="H854" s="1422"/>
      <c r="I854" s="173"/>
      <c r="J854" s="174"/>
      <c r="K854" s="1422"/>
      <c r="L854" s="288">
        <f t="shared" si="200"/>
        <v>0</v>
      </c>
      <c r="M854" s="12">
        <f t="shared" si="197"/>
      </c>
      <c r="N854" s="13"/>
    </row>
    <row r="855" spans="2:14" ht="15.75">
      <c r="B855" s="273">
        <v>4300</v>
      </c>
      <c r="C855" s="1840" t="s">
        <v>1677</v>
      </c>
      <c r="D855" s="1841"/>
      <c r="E855" s="311">
        <f aca="true" t="shared" si="201" ref="E855:L855">SUM(E856:E858)</f>
        <v>0</v>
      </c>
      <c r="F855" s="275">
        <f t="shared" si="201"/>
        <v>0</v>
      </c>
      <c r="G855" s="276">
        <f t="shared" si="201"/>
        <v>0</v>
      </c>
      <c r="H855" s="277">
        <f t="shared" si="201"/>
        <v>0</v>
      </c>
      <c r="I855" s="275">
        <f t="shared" si="201"/>
        <v>0</v>
      </c>
      <c r="J855" s="276">
        <f t="shared" si="201"/>
        <v>0</v>
      </c>
      <c r="K855" s="277">
        <f t="shared" si="201"/>
        <v>0</v>
      </c>
      <c r="L855" s="311">
        <f t="shared" si="201"/>
        <v>0</v>
      </c>
      <c r="M855" s="12">
        <f t="shared" si="197"/>
      </c>
      <c r="N855" s="13"/>
    </row>
    <row r="856" spans="2:14" ht="15.75">
      <c r="B856" s="363"/>
      <c r="C856" s="280">
        <v>4301</v>
      </c>
      <c r="D856" s="312" t="s">
        <v>247</v>
      </c>
      <c r="E856" s="282">
        <f aca="true" t="shared" si="202" ref="E856:E861">F856+G856+H856</f>
        <v>0</v>
      </c>
      <c r="F856" s="152"/>
      <c r="G856" s="153"/>
      <c r="H856" s="1419"/>
      <c r="I856" s="152"/>
      <c r="J856" s="153"/>
      <c r="K856" s="1419"/>
      <c r="L856" s="282">
        <f aca="true" t="shared" si="203" ref="L856:L861">I856+J856+K856</f>
        <v>0</v>
      </c>
      <c r="M856" s="12">
        <f t="shared" si="197"/>
      </c>
      <c r="N856" s="13"/>
    </row>
    <row r="857" spans="2:14" ht="15.75">
      <c r="B857" s="363"/>
      <c r="C857" s="294">
        <v>4302</v>
      </c>
      <c r="D857" s="364" t="s">
        <v>248</v>
      </c>
      <c r="E857" s="296">
        <f t="shared" si="202"/>
        <v>0</v>
      </c>
      <c r="F857" s="158"/>
      <c r="G857" s="159"/>
      <c r="H857" s="1421"/>
      <c r="I857" s="158"/>
      <c r="J857" s="159"/>
      <c r="K857" s="1421"/>
      <c r="L857" s="296">
        <f t="shared" si="203"/>
        <v>0</v>
      </c>
      <c r="M857" s="12">
        <f t="shared" si="197"/>
      </c>
      <c r="N857" s="13"/>
    </row>
    <row r="858" spans="2:14" ht="15.75">
      <c r="B858" s="363"/>
      <c r="C858" s="286">
        <v>4309</v>
      </c>
      <c r="D858" s="302" t="s">
        <v>249</v>
      </c>
      <c r="E858" s="288">
        <f t="shared" si="202"/>
        <v>0</v>
      </c>
      <c r="F858" s="173"/>
      <c r="G858" s="174"/>
      <c r="H858" s="1422"/>
      <c r="I858" s="173"/>
      <c r="J858" s="174"/>
      <c r="K858" s="1422"/>
      <c r="L858" s="288">
        <f t="shared" si="203"/>
        <v>0</v>
      </c>
      <c r="M858" s="12">
        <f t="shared" si="197"/>
      </c>
      <c r="N858" s="13"/>
    </row>
    <row r="859" spans="2:14" ht="15.75">
      <c r="B859" s="273">
        <v>4400</v>
      </c>
      <c r="C859" s="1840" t="s">
        <v>1674</v>
      </c>
      <c r="D859" s="1841"/>
      <c r="E859" s="311">
        <f t="shared" si="202"/>
        <v>0</v>
      </c>
      <c r="F859" s="1423"/>
      <c r="G859" s="1424"/>
      <c r="H859" s="1425"/>
      <c r="I859" s="1423"/>
      <c r="J859" s="1424"/>
      <c r="K859" s="1425"/>
      <c r="L859" s="311">
        <f t="shared" si="203"/>
        <v>0</v>
      </c>
      <c r="M859" s="12">
        <f t="shared" si="197"/>
      </c>
      <c r="N859" s="13"/>
    </row>
    <row r="860" spans="2:14" ht="15.75">
      <c r="B860" s="273">
        <v>4500</v>
      </c>
      <c r="C860" s="1840" t="s">
        <v>1675</v>
      </c>
      <c r="D860" s="1841"/>
      <c r="E860" s="311">
        <f t="shared" si="202"/>
        <v>0</v>
      </c>
      <c r="F860" s="1423"/>
      <c r="G860" s="1424"/>
      <c r="H860" s="1425"/>
      <c r="I860" s="1423"/>
      <c r="J860" s="1424"/>
      <c r="K860" s="1425"/>
      <c r="L860" s="311">
        <f t="shared" si="203"/>
        <v>0</v>
      </c>
      <c r="M860" s="12">
        <f t="shared" si="197"/>
      </c>
      <c r="N860" s="13"/>
    </row>
    <row r="861" spans="2:14" ht="15.75">
      <c r="B861" s="273">
        <v>4600</v>
      </c>
      <c r="C861" s="1842" t="s">
        <v>250</v>
      </c>
      <c r="D861" s="1843"/>
      <c r="E861" s="311">
        <f t="shared" si="202"/>
        <v>0</v>
      </c>
      <c r="F861" s="1423"/>
      <c r="G861" s="1424"/>
      <c r="H861" s="1425"/>
      <c r="I861" s="1423"/>
      <c r="J861" s="1424"/>
      <c r="K861" s="1425"/>
      <c r="L861" s="311">
        <f t="shared" si="203"/>
        <v>0</v>
      </c>
      <c r="M861" s="12">
        <f t="shared" si="197"/>
      </c>
      <c r="N861" s="13"/>
    </row>
    <row r="862" spans="2:14" ht="15.75">
      <c r="B862" s="273">
        <v>4900</v>
      </c>
      <c r="C862" s="1840" t="s">
        <v>276</v>
      </c>
      <c r="D862" s="1841"/>
      <c r="E862" s="311">
        <f aca="true" t="shared" si="204" ref="E862:L862">+E863+E864</f>
        <v>0</v>
      </c>
      <c r="F862" s="275">
        <f t="shared" si="204"/>
        <v>0</v>
      </c>
      <c r="G862" s="276">
        <f t="shared" si="204"/>
        <v>0</v>
      </c>
      <c r="H862" s="277">
        <f t="shared" si="204"/>
        <v>0</v>
      </c>
      <c r="I862" s="275">
        <f t="shared" si="204"/>
        <v>0</v>
      </c>
      <c r="J862" s="276">
        <f t="shared" si="204"/>
        <v>0</v>
      </c>
      <c r="K862" s="277">
        <f t="shared" si="204"/>
        <v>0</v>
      </c>
      <c r="L862" s="311">
        <f t="shared" si="204"/>
        <v>0</v>
      </c>
      <c r="M862" s="12">
        <f t="shared" si="197"/>
      </c>
      <c r="N862" s="13"/>
    </row>
    <row r="863" spans="2:14" ht="15.75">
      <c r="B863" s="363"/>
      <c r="C863" s="280">
        <v>4901</v>
      </c>
      <c r="D863" s="365" t="s">
        <v>277</v>
      </c>
      <c r="E863" s="282">
        <f>F863+G863+H863</f>
        <v>0</v>
      </c>
      <c r="F863" s="152"/>
      <c r="G863" s="153"/>
      <c r="H863" s="1419"/>
      <c r="I863" s="152"/>
      <c r="J863" s="153"/>
      <c r="K863" s="1419"/>
      <c r="L863" s="282">
        <f>I863+J863+K863</f>
        <v>0</v>
      </c>
      <c r="M863" s="12">
        <f t="shared" si="197"/>
      </c>
      <c r="N863" s="13"/>
    </row>
    <row r="864" spans="2:14" ht="15.75">
      <c r="B864" s="363"/>
      <c r="C864" s="286">
        <v>4902</v>
      </c>
      <c r="D864" s="302" t="s">
        <v>278</v>
      </c>
      <c r="E864" s="288">
        <f>F864+G864+H864</f>
        <v>0</v>
      </c>
      <c r="F864" s="173"/>
      <c r="G864" s="174"/>
      <c r="H864" s="1422"/>
      <c r="I864" s="173"/>
      <c r="J864" s="174"/>
      <c r="K864" s="1422"/>
      <c r="L864" s="288">
        <f>I864+J864+K864</f>
        <v>0</v>
      </c>
      <c r="M864" s="12">
        <f t="shared" si="197"/>
      </c>
      <c r="N864" s="13"/>
    </row>
    <row r="865" spans="2:14" ht="15.75">
      <c r="B865" s="366">
        <v>5100</v>
      </c>
      <c r="C865" s="1838" t="s">
        <v>251</v>
      </c>
      <c r="D865" s="1839"/>
      <c r="E865" s="311">
        <f>F865+G865+H865</f>
        <v>0</v>
      </c>
      <c r="F865" s="1423"/>
      <c r="G865" s="1424"/>
      <c r="H865" s="1425"/>
      <c r="I865" s="1423"/>
      <c r="J865" s="1424"/>
      <c r="K865" s="1425"/>
      <c r="L865" s="311">
        <f>I865+J865+K865</f>
        <v>0</v>
      </c>
      <c r="M865" s="12">
        <f t="shared" si="197"/>
      </c>
      <c r="N865" s="13"/>
    </row>
    <row r="866" spans="2:14" ht="15.75">
      <c r="B866" s="366">
        <v>5200</v>
      </c>
      <c r="C866" s="1838" t="s">
        <v>252</v>
      </c>
      <c r="D866" s="1839"/>
      <c r="E866" s="311">
        <f aca="true" t="shared" si="205" ref="E866:L866">SUM(E867:E873)</f>
        <v>0</v>
      </c>
      <c r="F866" s="275">
        <f t="shared" si="205"/>
        <v>0</v>
      </c>
      <c r="G866" s="276">
        <f t="shared" si="205"/>
        <v>0</v>
      </c>
      <c r="H866" s="277">
        <f t="shared" si="205"/>
        <v>0</v>
      </c>
      <c r="I866" s="275">
        <f t="shared" si="205"/>
        <v>0</v>
      </c>
      <c r="J866" s="276">
        <f t="shared" si="205"/>
        <v>0</v>
      </c>
      <c r="K866" s="277">
        <f t="shared" si="205"/>
        <v>0</v>
      </c>
      <c r="L866" s="311">
        <f t="shared" si="205"/>
        <v>0</v>
      </c>
      <c r="M866" s="12">
        <f t="shared" si="197"/>
      </c>
      <c r="N866" s="13"/>
    </row>
    <row r="867" spans="2:14" ht="15.75">
      <c r="B867" s="367"/>
      <c r="C867" s="368">
        <v>5201</v>
      </c>
      <c r="D867" s="369" t="s">
        <v>253</v>
      </c>
      <c r="E867" s="282">
        <f aca="true" t="shared" si="206" ref="E867:E873">F867+G867+H867</f>
        <v>0</v>
      </c>
      <c r="F867" s="152"/>
      <c r="G867" s="153"/>
      <c r="H867" s="1419"/>
      <c r="I867" s="152"/>
      <c r="J867" s="153"/>
      <c r="K867" s="1419"/>
      <c r="L867" s="282">
        <f aca="true" t="shared" si="207" ref="L867:L873">I867+J867+K867</f>
        <v>0</v>
      </c>
      <c r="M867" s="12">
        <f t="shared" si="197"/>
      </c>
      <c r="N867" s="13"/>
    </row>
    <row r="868" spans="2:14" ht="15.75">
      <c r="B868" s="367"/>
      <c r="C868" s="370">
        <v>5202</v>
      </c>
      <c r="D868" s="371" t="s">
        <v>254</v>
      </c>
      <c r="E868" s="296">
        <f t="shared" si="206"/>
        <v>0</v>
      </c>
      <c r="F868" s="158"/>
      <c r="G868" s="159"/>
      <c r="H868" s="1421"/>
      <c r="I868" s="158"/>
      <c r="J868" s="159"/>
      <c r="K868" s="1421"/>
      <c r="L868" s="296">
        <f t="shared" si="207"/>
        <v>0</v>
      </c>
      <c r="M868" s="12">
        <f t="shared" si="197"/>
      </c>
      <c r="N868" s="13"/>
    </row>
    <row r="869" spans="2:14" ht="15.75">
      <c r="B869" s="367"/>
      <c r="C869" s="370">
        <v>5203</v>
      </c>
      <c r="D869" s="371" t="s">
        <v>627</v>
      </c>
      <c r="E869" s="296">
        <f t="shared" si="206"/>
        <v>0</v>
      </c>
      <c r="F869" s="158"/>
      <c r="G869" s="159"/>
      <c r="H869" s="1421"/>
      <c r="I869" s="158"/>
      <c r="J869" s="159"/>
      <c r="K869" s="1421"/>
      <c r="L869" s="296">
        <f t="shared" si="207"/>
        <v>0</v>
      </c>
      <c r="M869" s="12">
        <f t="shared" si="197"/>
      </c>
      <c r="N869" s="13"/>
    </row>
    <row r="870" spans="2:14" ht="15.75">
      <c r="B870" s="367"/>
      <c r="C870" s="370">
        <v>5204</v>
      </c>
      <c r="D870" s="371" t="s">
        <v>628</v>
      </c>
      <c r="E870" s="296">
        <f t="shared" si="206"/>
        <v>0</v>
      </c>
      <c r="F870" s="158"/>
      <c r="G870" s="159"/>
      <c r="H870" s="1421"/>
      <c r="I870" s="158"/>
      <c r="J870" s="159"/>
      <c r="K870" s="1421"/>
      <c r="L870" s="296">
        <f t="shared" si="207"/>
        <v>0</v>
      </c>
      <c r="M870" s="12">
        <f t="shared" si="197"/>
      </c>
      <c r="N870" s="13"/>
    </row>
    <row r="871" spans="2:14" ht="15.75">
      <c r="B871" s="367"/>
      <c r="C871" s="370">
        <v>5205</v>
      </c>
      <c r="D871" s="371" t="s">
        <v>629</v>
      </c>
      <c r="E871" s="296">
        <f t="shared" si="206"/>
        <v>0</v>
      </c>
      <c r="F871" s="158"/>
      <c r="G871" s="159"/>
      <c r="H871" s="1421"/>
      <c r="I871" s="158"/>
      <c r="J871" s="159"/>
      <c r="K871" s="1421"/>
      <c r="L871" s="296">
        <f t="shared" si="207"/>
        <v>0</v>
      </c>
      <c r="M871" s="12">
        <f t="shared" si="197"/>
      </c>
      <c r="N871" s="13"/>
    </row>
    <row r="872" spans="2:14" ht="15.75">
      <c r="B872" s="367"/>
      <c r="C872" s="370">
        <v>5206</v>
      </c>
      <c r="D872" s="371" t="s">
        <v>630</v>
      </c>
      <c r="E872" s="296">
        <f t="shared" si="206"/>
        <v>0</v>
      </c>
      <c r="F872" s="158"/>
      <c r="G872" s="159"/>
      <c r="H872" s="1421"/>
      <c r="I872" s="158"/>
      <c r="J872" s="159"/>
      <c r="K872" s="1421"/>
      <c r="L872" s="296">
        <f t="shared" si="207"/>
        <v>0</v>
      </c>
      <c r="M872" s="12">
        <f aca="true" t="shared" si="208" ref="M872:M892">(IF($E872&lt;&gt;0,$M$2,IF($L872&lt;&gt;0,$M$2,"")))</f>
      </c>
      <c r="N872" s="13"/>
    </row>
    <row r="873" spans="2:14" ht="15.75">
      <c r="B873" s="367"/>
      <c r="C873" s="372">
        <v>5219</v>
      </c>
      <c r="D873" s="373" t="s">
        <v>631</v>
      </c>
      <c r="E873" s="288">
        <f t="shared" si="206"/>
        <v>0</v>
      </c>
      <c r="F873" s="173"/>
      <c r="G873" s="174"/>
      <c r="H873" s="1422"/>
      <c r="I873" s="173"/>
      <c r="J873" s="174"/>
      <c r="K873" s="1422"/>
      <c r="L873" s="288">
        <f t="shared" si="207"/>
        <v>0</v>
      </c>
      <c r="M873" s="12">
        <f t="shared" si="208"/>
      </c>
      <c r="N873" s="13"/>
    </row>
    <row r="874" spans="2:14" ht="15.75">
      <c r="B874" s="366">
        <v>5300</v>
      </c>
      <c r="C874" s="1838" t="s">
        <v>632</v>
      </c>
      <c r="D874" s="1839"/>
      <c r="E874" s="311">
        <f aca="true" t="shared" si="209" ref="E874:L874">SUM(E875:E876)</f>
        <v>0</v>
      </c>
      <c r="F874" s="275">
        <f t="shared" si="209"/>
        <v>0</v>
      </c>
      <c r="G874" s="276">
        <f t="shared" si="209"/>
        <v>0</v>
      </c>
      <c r="H874" s="277">
        <f t="shared" si="209"/>
        <v>0</v>
      </c>
      <c r="I874" s="275">
        <f t="shared" si="209"/>
        <v>0</v>
      </c>
      <c r="J874" s="276">
        <f t="shared" si="209"/>
        <v>0</v>
      </c>
      <c r="K874" s="277">
        <f t="shared" si="209"/>
        <v>0</v>
      </c>
      <c r="L874" s="311">
        <f t="shared" si="209"/>
        <v>0</v>
      </c>
      <c r="M874" s="12">
        <f t="shared" si="208"/>
      </c>
      <c r="N874" s="13"/>
    </row>
    <row r="875" spans="2:14" ht="15.75">
      <c r="B875" s="367"/>
      <c r="C875" s="368">
        <v>5301</v>
      </c>
      <c r="D875" s="369" t="s">
        <v>310</v>
      </c>
      <c r="E875" s="282">
        <f>F875+G875+H875</f>
        <v>0</v>
      </c>
      <c r="F875" s="152"/>
      <c r="G875" s="153"/>
      <c r="H875" s="1419"/>
      <c r="I875" s="152"/>
      <c r="J875" s="153"/>
      <c r="K875" s="1419"/>
      <c r="L875" s="282">
        <f>I875+J875+K875</f>
        <v>0</v>
      </c>
      <c r="M875" s="12">
        <f t="shared" si="208"/>
      </c>
      <c r="N875" s="13"/>
    </row>
    <row r="876" spans="2:14" ht="15.75">
      <c r="B876" s="367"/>
      <c r="C876" s="372">
        <v>5309</v>
      </c>
      <c r="D876" s="373" t="s">
        <v>633</v>
      </c>
      <c r="E876" s="288">
        <f>F876+G876+H876</f>
        <v>0</v>
      </c>
      <c r="F876" s="173"/>
      <c r="G876" s="174"/>
      <c r="H876" s="1422"/>
      <c r="I876" s="173"/>
      <c r="J876" s="174"/>
      <c r="K876" s="1422"/>
      <c r="L876" s="288">
        <f>I876+J876+K876</f>
        <v>0</v>
      </c>
      <c r="M876" s="12">
        <f t="shared" si="208"/>
      </c>
      <c r="N876" s="13"/>
    </row>
    <row r="877" spans="2:14" ht="15.75">
      <c r="B877" s="366">
        <v>5400</v>
      </c>
      <c r="C877" s="1838" t="s">
        <v>692</v>
      </c>
      <c r="D877" s="1839"/>
      <c r="E877" s="311">
        <f>F877+G877+H877</f>
        <v>0</v>
      </c>
      <c r="F877" s="1423"/>
      <c r="G877" s="1424"/>
      <c r="H877" s="1425"/>
      <c r="I877" s="1423"/>
      <c r="J877" s="1424"/>
      <c r="K877" s="1425"/>
      <c r="L877" s="311">
        <f>I877+J877+K877</f>
        <v>0</v>
      </c>
      <c r="M877" s="12">
        <f t="shared" si="208"/>
      </c>
      <c r="N877" s="13"/>
    </row>
    <row r="878" spans="2:14" ht="15.75">
      <c r="B878" s="273">
        <v>5500</v>
      </c>
      <c r="C878" s="1840" t="s">
        <v>693</v>
      </c>
      <c r="D878" s="1841"/>
      <c r="E878" s="311">
        <f aca="true" t="shared" si="210" ref="E878:L878">SUM(E879:E882)</f>
        <v>0</v>
      </c>
      <c r="F878" s="275">
        <f t="shared" si="210"/>
        <v>0</v>
      </c>
      <c r="G878" s="276">
        <f t="shared" si="210"/>
        <v>0</v>
      </c>
      <c r="H878" s="277">
        <f t="shared" si="210"/>
        <v>0</v>
      </c>
      <c r="I878" s="275">
        <f t="shared" si="210"/>
        <v>0</v>
      </c>
      <c r="J878" s="276">
        <f t="shared" si="210"/>
        <v>0</v>
      </c>
      <c r="K878" s="277">
        <f t="shared" si="210"/>
        <v>0</v>
      </c>
      <c r="L878" s="311">
        <f t="shared" si="210"/>
        <v>0</v>
      </c>
      <c r="M878" s="12">
        <f t="shared" si="208"/>
      </c>
      <c r="N878" s="13"/>
    </row>
    <row r="879" spans="2:14" ht="15.75">
      <c r="B879" s="363"/>
      <c r="C879" s="280">
        <v>5501</v>
      </c>
      <c r="D879" s="312" t="s">
        <v>694</v>
      </c>
      <c r="E879" s="282">
        <f>F879+G879+H879</f>
        <v>0</v>
      </c>
      <c r="F879" s="152"/>
      <c r="G879" s="153"/>
      <c r="H879" s="1419"/>
      <c r="I879" s="152"/>
      <c r="J879" s="153"/>
      <c r="K879" s="1419"/>
      <c r="L879" s="282">
        <f>I879+J879+K879</f>
        <v>0</v>
      </c>
      <c r="M879" s="12">
        <f t="shared" si="208"/>
      </c>
      <c r="N879" s="13"/>
    </row>
    <row r="880" spans="2:14" ht="15.75">
      <c r="B880" s="363"/>
      <c r="C880" s="294">
        <v>5502</v>
      </c>
      <c r="D880" s="295" t="s">
        <v>695</v>
      </c>
      <c r="E880" s="296">
        <f>F880+G880+H880</f>
        <v>0</v>
      </c>
      <c r="F880" s="158"/>
      <c r="G880" s="159"/>
      <c r="H880" s="1421"/>
      <c r="I880" s="158"/>
      <c r="J880" s="159"/>
      <c r="K880" s="1421"/>
      <c r="L880" s="296">
        <f>I880+J880+K880</f>
        <v>0</v>
      </c>
      <c r="M880" s="12">
        <f t="shared" si="208"/>
      </c>
      <c r="N880" s="13"/>
    </row>
    <row r="881" spans="2:14" ht="15.75">
      <c r="B881" s="363"/>
      <c r="C881" s="294">
        <v>5503</v>
      </c>
      <c r="D881" s="364" t="s">
        <v>696</v>
      </c>
      <c r="E881" s="296">
        <f>F881+G881+H881</f>
        <v>0</v>
      </c>
      <c r="F881" s="158"/>
      <c r="G881" s="159"/>
      <c r="H881" s="1421"/>
      <c r="I881" s="158"/>
      <c r="J881" s="159"/>
      <c r="K881" s="1421"/>
      <c r="L881" s="296">
        <f>I881+J881+K881</f>
        <v>0</v>
      </c>
      <c r="M881" s="12">
        <f t="shared" si="208"/>
      </c>
      <c r="N881" s="13"/>
    </row>
    <row r="882" spans="2:14" ht="15.75">
      <c r="B882" s="363"/>
      <c r="C882" s="286">
        <v>5504</v>
      </c>
      <c r="D882" s="340" t="s">
        <v>697</v>
      </c>
      <c r="E882" s="288">
        <f>F882+G882+H882</f>
        <v>0</v>
      </c>
      <c r="F882" s="173"/>
      <c r="G882" s="174"/>
      <c r="H882" s="1422"/>
      <c r="I882" s="173"/>
      <c r="J882" s="174"/>
      <c r="K882" s="1422"/>
      <c r="L882" s="288">
        <f>I882+J882+K882</f>
        <v>0</v>
      </c>
      <c r="M882" s="12">
        <f t="shared" si="208"/>
      </c>
      <c r="N882" s="13"/>
    </row>
    <row r="883" spans="2:14" ht="15.75">
      <c r="B883" s="366">
        <v>5700</v>
      </c>
      <c r="C883" s="1833" t="s">
        <v>923</v>
      </c>
      <c r="D883" s="1834"/>
      <c r="E883" s="311">
        <f aca="true" t="shared" si="211" ref="E883:L883">SUM(E884:E886)</f>
        <v>0</v>
      </c>
      <c r="F883" s="275">
        <f t="shared" si="211"/>
        <v>0</v>
      </c>
      <c r="G883" s="276">
        <f t="shared" si="211"/>
        <v>0</v>
      </c>
      <c r="H883" s="277">
        <f t="shared" si="211"/>
        <v>0</v>
      </c>
      <c r="I883" s="275">
        <f t="shared" si="211"/>
        <v>0</v>
      </c>
      <c r="J883" s="276">
        <f t="shared" si="211"/>
        <v>0</v>
      </c>
      <c r="K883" s="277">
        <f t="shared" si="211"/>
        <v>0</v>
      </c>
      <c r="L883" s="311">
        <f t="shared" si="211"/>
        <v>0</v>
      </c>
      <c r="M883" s="12">
        <f t="shared" si="208"/>
      </c>
      <c r="N883" s="13"/>
    </row>
    <row r="884" spans="2:14" ht="15.75">
      <c r="B884" s="367"/>
      <c r="C884" s="368">
        <v>5701</v>
      </c>
      <c r="D884" s="369" t="s">
        <v>698</v>
      </c>
      <c r="E884" s="282">
        <f>F884+G884+H884</f>
        <v>0</v>
      </c>
      <c r="F884" s="1473">
        <v>0</v>
      </c>
      <c r="G884" s="1473">
        <v>0</v>
      </c>
      <c r="H884" s="1473">
        <v>0</v>
      </c>
      <c r="I884" s="1473">
        <v>0</v>
      </c>
      <c r="J884" s="1473">
        <v>0</v>
      </c>
      <c r="K884" s="1473">
        <v>0</v>
      </c>
      <c r="L884" s="282">
        <f>I884+J884+K884</f>
        <v>0</v>
      </c>
      <c r="M884" s="12">
        <f t="shared" si="208"/>
      </c>
      <c r="N884" s="13"/>
    </row>
    <row r="885" spans="2:14" ht="15.75">
      <c r="B885" s="367"/>
      <c r="C885" s="374">
        <v>5702</v>
      </c>
      <c r="D885" s="375" t="s">
        <v>699</v>
      </c>
      <c r="E885" s="315">
        <f>F885+G885+H885</f>
        <v>0</v>
      </c>
      <c r="F885" s="1473">
        <v>0</v>
      </c>
      <c r="G885" s="1473">
        <v>0</v>
      </c>
      <c r="H885" s="1473">
        <v>0</v>
      </c>
      <c r="I885" s="1473">
        <v>0</v>
      </c>
      <c r="J885" s="1473">
        <v>0</v>
      </c>
      <c r="K885" s="1473">
        <v>0</v>
      </c>
      <c r="L885" s="315">
        <f>I885+J885+K885</f>
        <v>0</v>
      </c>
      <c r="M885" s="12">
        <f t="shared" si="208"/>
      </c>
      <c r="N885" s="13"/>
    </row>
    <row r="886" spans="2:14" ht="15.75">
      <c r="B886" s="293"/>
      <c r="C886" s="376">
        <v>4071</v>
      </c>
      <c r="D886" s="377" t="s">
        <v>700</v>
      </c>
      <c r="E886" s="378">
        <f>F886+G886+H886</f>
        <v>0</v>
      </c>
      <c r="F886" s="1473">
        <v>0</v>
      </c>
      <c r="G886" s="1473">
        <v>0</v>
      </c>
      <c r="H886" s="1473">
        <v>0</v>
      </c>
      <c r="I886" s="1473">
        <v>0</v>
      </c>
      <c r="J886" s="1473">
        <v>0</v>
      </c>
      <c r="K886" s="1473">
        <v>0</v>
      </c>
      <c r="L886" s="378">
        <f>I886+J886+K886</f>
        <v>0</v>
      </c>
      <c r="M886" s="12">
        <f t="shared" si="208"/>
      </c>
      <c r="N886" s="13"/>
    </row>
    <row r="887" spans="2:14" ht="15.75">
      <c r="B887" s="583"/>
      <c r="C887" s="1835" t="s">
        <v>701</v>
      </c>
      <c r="D887" s="1836"/>
      <c r="E887" s="1439"/>
      <c r="F887" s="1439"/>
      <c r="G887" s="1439"/>
      <c r="H887" s="1439"/>
      <c r="I887" s="1439"/>
      <c r="J887" s="1439"/>
      <c r="K887" s="1439"/>
      <c r="L887" s="1440"/>
      <c r="M887" s="12">
        <f t="shared" si="208"/>
      </c>
      <c r="N887" s="13"/>
    </row>
    <row r="888" spans="2:14" ht="15.75">
      <c r="B888" s="382">
        <v>98</v>
      </c>
      <c r="C888" s="1835" t="s">
        <v>701</v>
      </c>
      <c r="D888" s="1836"/>
      <c r="E888" s="383">
        <f>F888+G888+H888</f>
        <v>0</v>
      </c>
      <c r="F888" s="1430"/>
      <c r="G888" s="1431"/>
      <c r="H888" s="1432"/>
      <c r="I888" s="1462">
        <v>0</v>
      </c>
      <c r="J888" s="1463">
        <v>0</v>
      </c>
      <c r="K888" s="1464">
        <v>0</v>
      </c>
      <c r="L888" s="383">
        <f>I888+J888+K888</f>
        <v>0</v>
      </c>
      <c r="M888" s="12">
        <f t="shared" si="208"/>
      </c>
      <c r="N888" s="13"/>
    </row>
    <row r="889" spans="2:14" ht="15.75">
      <c r="B889" s="1434"/>
      <c r="C889" s="1435"/>
      <c r="D889" s="1436"/>
      <c r="E889" s="270"/>
      <c r="F889" s="270"/>
      <c r="G889" s="270"/>
      <c r="H889" s="270"/>
      <c r="I889" s="270"/>
      <c r="J889" s="270"/>
      <c r="K889" s="270"/>
      <c r="L889" s="271"/>
      <c r="M889" s="12">
        <f t="shared" si="208"/>
      </c>
      <c r="N889" s="13"/>
    </row>
    <row r="890" spans="2:14" ht="15.75">
      <c r="B890" s="1437"/>
      <c r="C890" s="111"/>
      <c r="D890" s="1438"/>
      <c r="E890" s="219"/>
      <c r="F890" s="219"/>
      <c r="G890" s="219"/>
      <c r="H890" s="219"/>
      <c r="I890" s="219"/>
      <c r="J890" s="219"/>
      <c r="K890" s="219"/>
      <c r="L890" s="390"/>
      <c r="M890" s="12">
        <f t="shared" si="208"/>
      </c>
      <c r="N890" s="13"/>
    </row>
    <row r="891" spans="2:14" ht="15.75">
      <c r="B891" s="1437"/>
      <c r="C891" s="111"/>
      <c r="D891" s="1438"/>
      <c r="E891" s="219"/>
      <c r="F891" s="219"/>
      <c r="G891" s="219"/>
      <c r="H891" s="219"/>
      <c r="I891" s="219"/>
      <c r="J891" s="219"/>
      <c r="K891" s="219"/>
      <c r="L891" s="390"/>
      <c r="M891" s="12">
        <f t="shared" si="208"/>
      </c>
      <c r="N891" s="13"/>
    </row>
    <row r="892" spans="2:14" ht="15.75">
      <c r="B892" s="1465"/>
      <c r="C892" s="394" t="s">
        <v>748</v>
      </c>
      <c r="D892" s="1433">
        <f>+B892</f>
        <v>0</v>
      </c>
      <c r="E892" s="396">
        <f aca="true" t="shared" si="212" ref="E892:L892">SUM(E776,E779,E785,E793,E794,E812,E816,E822,E825,E826,E827,E828,E829,E838,E845,E846,E847,E848,E855,E859,E860,E861,E862,E865,E866,E874,E877,E878,E883)+E888</f>
        <v>922598</v>
      </c>
      <c r="F892" s="397">
        <f t="shared" si="212"/>
        <v>0</v>
      </c>
      <c r="G892" s="398">
        <f t="shared" si="212"/>
        <v>922598</v>
      </c>
      <c r="H892" s="399">
        <f t="shared" si="212"/>
        <v>0</v>
      </c>
      <c r="I892" s="397">
        <f t="shared" si="212"/>
        <v>0</v>
      </c>
      <c r="J892" s="398">
        <f t="shared" si="212"/>
        <v>378730</v>
      </c>
      <c r="K892" s="399">
        <f t="shared" si="212"/>
        <v>0</v>
      </c>
      <c r="L892" s="396">
        <f t="shared" si="212"/>
        <v>378730</v>
      </c>
      <c r="M892" s="12">
        <f t="shared" si="208"/>
        <v>1</v>
      </c>
      <c r="N892" s="73" t="str">
        <f>LEFT(C773,1)</f>
        <v>5</v>
      </c>
    </row>
    <row r="893" spans="2:13" ht="15.75">
      <c r="B893" s="79" t="s">
        <v>120</v>
      </c>
      <c r="C893" s="1"/>
      <c r="L893" s="6"/>
      <c r="M893" s="7">
        <f>(IF($E892&lt;&gt;0,$M$2,IF($L892&lt;&gt;0,$M$2,"")))</f>
        <v>1</v>
      </c>
    </row>
    <row r="894" spans="2:13" ht="15.75">
      <c r="B894" s="1368"/>
      <c r="C894" s="1368"/>
      <c r="D894" s="1369"/>
      <c r="E894" s="1368"/>
      <c r="F894" s="1368"/>
      <c r="G894" s="1368"/>
      <c r="H894" s="1368"/>
      <c r="I894" s="1368"/>
      <c r="J894" s="1368"/>
      <c r="K894" s="1368"/>
      <c r="L894" s="1370"/>
      <c r="M894" s="7">
        <f>(IF($E892&lt;&gt;0,$M$2,IF($L892&lt;&gt;0,$M$2,"")))</f>
        <v>1</v>
      </c>
    </row>
    <row r="895" spans="2:13" ht="18.75"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77"/>
      <c r="M895" s="74">
        <f>(IF(E890&lt;&gt;0,$G$2,IF(L890&lt;&gt;0,$G$2,"")))</f>
      </c>
    </row>
    <row r="896" spans="2:13" ht="18.75"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77"/>
      <c r="M896" s="74">
        <f>(IF(E891&lt;&gt;0,$G$2,IF(L891&lt;&gt;0,$G$2,"")))</f>
      </c>
    </row>
    <row r="897" spans="2:13" ht="15.75">
      <c r="B897" s="6"/>
      <c r="C897" s="6"/>
      <c r="D897" s="522"/>
      <c r="E897" s="38"/>
      <c r="F897" s="38"/>
      <c r="G897" s="38"/>
      <c r="H897" s="38"/>
      <c r="I897" s="38"/>
      <c r="J897" s="38"/>
      <c r="K897" s="38"/>
      <c r="L897" s="38"/>
      <c r="M897" s="7">
        <f>(IF($E1031&lt;&gt;0,$M$2,IF($L1031&lt;&gt;0,$M$2,"")))</f>
        <v>1</v>
      </c>
    </row>
    <row r="898" spans="2:13" ht="15.75">
      <c r="B898" s="6"/>
      <c r="C898" s="1366"/>
      <c r="D898" s="1367"/>
      <c r="E898" s="38"/>
      <c r="F898" s="38"/>
      <c r="G898" s="38"/>
      <c r="H898" s="38"/>
      <c r="I898" s="38"/>
      <c r="J898" s="38"/>
      <c r="K898" s="38"/>
      <c r="L898" s="38"/>
      <c r="M898" s="7">
        <f>(IF($E1031&lt;&gt;0,$M$2,IF($L1031&lt;&gt;0,$M$2,"")))</f>
        <v>1</v>
      </c>
    </row>
    <row r="899" spans="2:13" ht="15.75">
      <c r="B899" s="1825" t="str">
        <f>$B$7</f>
        <v>ОТЧЕТНИ ДАННИ ПО ЕБК ЗА СМЕТКИТЕ ЗА СРЕДСТВАТА ОТ ЕВРОПЕЙСКИЯ СЪЮЗ - КСФ</v>
      </c>
      <c r="C899" s="1826"/>
      <c r="D899" s="1826"/>
      <c r="E899" s="243"/>
      <c r="F899" s="243"/>
      <c r="G899" s="238"/>
      <c r="H899" s="238"/>
      <c r="I899" s="238"/>
      <c r="J899" s="238"/>
      <c r="K899" s="238"/>
      <c r="L899" s="238"/>
      <c r="M899" s="7">
        <f>(IF($E1031&lt;&gt;0,$M$2,IF($L1031&lt;&gt;0,$M$2,"")))</f>
        <v>1</v>
      </c>
    </row>
    <row r="900" spans="2:13" ht="15.75">
      <c r="B900" s="229"/>
      <c r="C900" s="392"/>
      <c r="D900" s="401"/>
      <c r="E900" s="407" t="s">
        <v>468</v>
      </c>
      <c r="F900" s="407" t="s">
        <v>842</v>
      </c>
      <c r="G900" s="238"/>
      <c r="H900" s="1363" t="s">
        <v>1266</v>
      </c>
      <c r="I900" s="1364"/>
      <c r="J900" s="1365"/>
      <c r="K900" s="238"/>
      <c r="L900" s="238"/>
      <c r="M900" s="7">
        <f>(IF($E1031&lt;&gt;0,$M$2,IF($L1031&lt;&gt;0,$M$2,"")))</f>
        <v>1</v>
      </c>
    </row>
    <row r="901" spans="2:13" ht="18.75">
      <c r="B901" s="1817">
        <f>$B$9</f>
        <v>0</v>
      </c>
      <c r="C901" s="1818"/>
      <c r="D901" s="1819"/>
      <c r="E901" s="115">
        <f>$E$9</f>
        <v>43101</v>
      </c>
      <c r="F901" s="227">
        <f>$F$9</f>
        <v>43251</v>
      </c>
      <c r="G901" s="238"/>
      <c r="H901" s="238"/>
      <c r="I901" s="238"/>
      <c r="J901" s="238"/>
      <c r="K901" s="238"/>
      <c r="L901" s="238"/>
      <c r="M901" s="7">
        <f>(IF($E1031&lt;&gt;0,$M$2,IF($L1031&lt;&gt;0,$M$2,"")))</f>
        <v>1</v>
      </c>
    </row>
    <row r="902" spans="2:13" ht="15.75">
      <c r="B902" s="228" t="str">
        <f>$B$10</f>
        <v>(наименование на разпоредителя с бюджет)</v>
      </c>
      <c r="C902" s="229"/>
      <c r="D902" s="230"/>
      <c r="E902" s="238"/>
      <c r="F902" s="238"/>
      <c r="G902" s="238"/>
      <c r="H902" s="238"/>
      <c r="I902" s="238"/>
      <c r="J902" s="238"/>
      <c r="K902" s="238"/>
      <c r="L902" s="238"/>
      <c r="M902" s="7">
        <f>(IF($E1031&lt;&gt;0,$M$2,IF($L1031&lt;&gt;0,$M$2,"")))</f>
        <v>1</v>
      </c>
    </row>
    <row r="903" spans="2:13" ht="15.75">
      <c r="B903" s="228"/>
      <c r="C903" s="229"/>
      <c r="D903" s="230"/>
      <c r="E903" s="238"/>
      <c r="F903" s="238"/>
      <c r="G903" s="238"/>
      <c r="H903" s="238"/>
      <c r="I903" s="238"/>
      <c r="J903" s="238"/>
      <c r="K903" s="238"/>
      <c r="L903" s="238"/>
      <c r="M903" s="7">
        <f>(IF($E1031&lt;&gt;0,$M$2,IF($L1031&lt;&gt;0,$M$2,"")))</f>
        <v>1</v>
      </c>
    </row>
    <row r="904" spans="2:13" ht="19.5">
      <c r="B904" s="1876" t="str">
        <f>$B$12</f>
        <v>Симеоновград</v>
      </c>
      <c r="C904" s="1877"/>
      <c r="D904" s="1878"/>
      <c r="E904" s="411" t="s">
        <v>898</v>
      </c>
      <c r="F904" s="1361" t="str">
        <f>$F$12</f>
        <v>7607</v>
      </c>
      <c r="G904" s="238"/>
      <c r="H904" s="238"/>
      <c r="I904" s="238"/>
      <c r="J904" s="238"/>
      <c r="K904" s="238"/>
      <c r="L904" s="238"/>
      <c r="M904" s="7">
        <f>(IF($E1031&lt;&gt;0,$M$2,IF($L1031&lt;&gt;0,$M$2,"")))</f>
        <v>1</v>
      </c>
    </row>
    <row r="905" spans="2:13" ht="15.75">
      <c r="B905" s="234" t="str">
        <f>$B$13</f>
        <v>(наименование на първостепенния разпоредител с бюджет)</v>
      </c>
      <c r="C905" s="229"/>
      <c r="D905" s="230"/>
      <c r="E905" s="1362"/>
      <c r="F905" s="243"/>
      <c r="G905" s="238"/>
      <c r="H905" s="238"/>
      <c r="I905" s="238"/>
      <c r="J905" s="238"/>
      <c r="K905" s="238"/>
      <c r="L905" s="238"/>
      <c r="M905" s="7">
        <f>(IF($E1031&lt;&gt;0,$M$2,IF($L1031&lt;&gt;0,$M$2,"")))</f>
        <v>1</v>
      </c>
    </row>
    <row r="906" spans="2:13" ht="19.5">
      <c r="B906" s="237"/>
      <c r="C906" s="238"/>
      <c r="D906" s="124" t="s">
        <v>899</v>
      </c>
      <c r="E906" s="239">
        <f>$E$15</f>
        <v>98</v>
      </c>
      <c r="F906" s="415" t="str">
        <f>$F$15</f>
        <v>СЕС - КСФ</v>
      </c>
      <c r="G906" s="219"/>
      <c r="H906" s="219"/>
      <c r="I906" s="219"/>
      <c r="J906" s="219"/>
      <c r="K906" s="219"/>
      <c r="L906" s="219"/>
      <c r="M906" s="7">
        <f>(IF($E1031&lt;&gt;0,$M$2,IF($L1031&lt;&gt;0,$M$2,"")))</f>
        <v>1</v>
      </c>
    </row>
    <row r="907" spans="2:13" ht="15.75">
      <c r="B907" s="229"/>
      <c r="C907" s="392"/>
      <c r="D907" s="401"/>
      <c r="E907" s="238"/>
      <c r="F907" s="410"/>
      <c r="G907" s="410"/>
      <c r="H907" s="410"/>
      <c r="I907" s="410"/>
      <c r="J907" s="410"/>
      <c r="K907" s="410"/>
      <c r="L907" s="1378" t="s">
        <v>469</v>
      </c>
      <c r="M907" s="7">
        <f>(IF($E1031&lt;&gt;0,$M$2,IF($L1031&lt;&gt;0,$M$2,"")))</f>
        <v>1</v>
      </c>
    </row>
    <row r="908" spans="2:13" ht="18.75">
      <c r="B908" s="248"/>
      <c r="C908" s="249"/>
      <c r="D908" s="250" t="s">
        <v>719</v>
      </c>
      <c r="E908" s="1861" t="s">
        <v>2031</v>
      </c>
      <c r="F908" s="1862"/>
      <c r="G908" s="1862"/>
      <c r="H908" s="1863"/>
      <c r="I908" s="1870" t="s">
        <v>2032</v>
      </c>
      <c r="J908" s="1871"/>
      <c r="K908" s="1871"/>
      <c r="L908" s="1872"/>
      <c r="M908" s="7">
        <f>(IF($E1031&lt;&gt;0,$M$2,IF($L1031&lt;&gt;0,$M$2,"")))</f>
        <v>1</v>
      </c>
    </row>
    <row r="909" spans="2:13" ht="56.25">
      <c r="B909" s="251" t="s">
        <v>62</v>
      </c>
      <c r="C909" s="252" t="s">
        <v>470</v>
      </c>
      <c r="D909" s="253" t="s">
        <v>720</v>
      </c>
      <c r="E909" s="1404" t="str">
        <f>$E$20</f>
        <v>Уточнен план                Общо</v>
      </c>
      <c r="F909" s="1408" t="str">
        <f>$F$20</f>
        <v>държавни дейности</v>
      </c>
      <c r="G909" s="1409" t="str">
        <f>$G$20</f>
        <v>местни дейности</v>
      </c>
      <c r="H909" s="1410" t="str">
        <f>$H$20</f>
        <v>дофинансиране</v>
      </c>
      <c r="I909" s="254" t="str">
        <f>$I$20</f>
        <v>държавни дейности -ОТЧЕТ</v>
      </c>
      <c r="J909" s="255" t="str">
        <f>$J$20</f>
        <v>местни дейности - ОТЧЕТ</v>
      </c>
      <c r="K909" s="256" t="str">
        <f>$K$20</f>
        <v>дофинансиране - ОТЧЕТ</v>
      </c>
      <c r="L909" s="1669" t="str">
        <f>$L$20</f>
        <v>ОТЧЕТ                                    ОБЩО</v>
      </c>
      <c r="M909" s="7">
        <f>(IF($E1031&lt;&gt;0,$M$2,IF($L1031&lt;&gt;0,$M$2,"")))</f>
        <v>1</v>
      </c>
    </row>
    <row r="910" spans="2:13" ht="18.75">
      <c r="B910" s="259"/>
      <c r="C910" s="260"/>
      <c r="D910" s="261" t="s">
        <v>750</v>
      </c>
      <c r="E910" s="1456" t="str">
        <f>$E$21</f>
        <v>(1)</v>
      </c>
      <c r="F910" s="143" t="str">
        <f>$F$21</f>
        <v>(2)</v>
      </c>
      <c r="G910" s="144" t="str">
        <f>$G$21</f>
        <v>(3)</v>
      </c>
      <c r="H910" s="145" t="str">
        <f>$H$21</f>
        <v>(4)</v>
      </c>
      <c r="I910" s="262" t="str">
        <f>$I$21</f>
        <v>(5)</v>
      </c>
      <c r="J910" s="263" t="str">
        <f>$J$21</f>
        <v>(6)</v>
      </c>
      <c r="K910" s="264" t="str">
        <f>$K$21</f>
        <v>(7)</v>
      </c>
      <c r="L910" s="265" t="str">
        <f>$L$21</f>
        <v>(8)</v>
      </c>
      <c r="M910" s="7">
        <f>(IF($E1031&lt;&gt;0,$M$2,IF($L1031&lt;&gt;0,$M$2,"")))</f>
        <v>1</v>
      </c>
    </row>
    <row r="911" spans="2:13" ht="15.75">
      <c r="B911" s="1452"/>
      <c r="C911" s="1608" t="str">
        <f>VLOOKUP(D911,OP_LIST2,2,FALSE)</f>
        <v>98301</v>
      </c>
      <c r="D911" s="1453" t="s">
        <v>660</v>
      </c>
      <c r="E911" s="390"/>
      <c r="F911" s="1442"/>
      <c r="G911" s="1443"/>
      <c r="H911" s="1444"/>
      <c r="I911" s="1442"/>
      <c r="J911" s="1443"/>
      <c r="K911" s="1444"/>
      <c r="L911" s="1441"/>
      <c r="M911" s="7">
        <f>(IF($E1031&lt;&gt;0,$M$2,IF($L1031&lt;&gt;0,$M$2,"")))</f>
        <v>1</v>
      </c>
    </row>
    <row r="912" spans="2:13" ht="15.75">
      <c r="B912" s="1455"/>
      <c r="C912" s="1460">
        <f>VLOOKUP(D913,EBK_DEIN2,2,FALSE)</f>
        <v>3322</v>
      </c>
      <c r="D912" s="1459" t="s">
        <v>799</v>
      </c>
      <c r="E912" s="390"/>
      <c r="F912" s="1445"/>
      <c r="G912" s="1446"/>
      <c r="H912" s="1447"/>
      <c r="I912" s="1445"/>
      <c r="J912" s="1446"/>
      <c r="K912" s="1447"/>
      <c r="L912" s="1441"/>
      <c r="M912" s="7">
        <f>(IF($E1031&lt;&gt;0,$M$2,IF($L1031&lt;&gt;0,$M$2,"")))</f>
        <v>1</v>
      </c>
    </row>
    <row r="913" spans="2:13" ht="15.75">
      <c r="B913" s="1451"/>
      <c r="C913" s="1587">
        <f>+C912</f>
        <v>3322</v>
      </c>
      <c r="D913" s="1453" t="s">
        <v>2017</v>
      </c>
      <c r="E913" s="390"/>
      <c r="F913" s="1445"/>
      <c r="G913" s="1446"/>
      <c r="H913" s="1447"/>
      <c r="I913" s="1445"/>
      <c r="J913" s="1446"/>
      <c r="K913" s="1447"/>
      <c r="L913" s="1441"/>
      <c r="M913" s="7">
        <f>(IF($E1031&lt;&gt;0,$M$2,IF($L1031&lt;&gt;0,$M$2,"")))</f>
        <v>1</v>
      </c>
    </row>
    <row r="914" spans="2:13" ht="15.75">
      <c r="B914" s="1457"/>
      <c r="C914" s="1454"/>
      <c r="D914" s="1458" t="s">
        <v>721</v>
      </c>
      <c r="E914" s="390"/>
      <c r="F914" s="1448"/>
      <c r="G914" s="1449"/>
      <c r="H914" s="1450"/>
      <c r="I914" s="1448"/>
      <c r="J914" s="1449"/>
      <c r="K914" s="1450"/>
      <c r="L914" s="1441"/>
      <c r="M914" s="7">
        <f>(IF($E1031&lt;&gt;0,$M$2,IF($L1031&lt;&gt;0,$M$2,"")))</f>
        <v>1</v>
      </c>
    </row>
    <row r="915" spans="2:14" ht="15.75">
      <c r="B915" s="273">
        <v>100</v>
      </c>
      <c r="C915" s="1850" t="s">
        <v>751</v>
      </c>
      <c r="D915" s="1851"/>
      <c r="E915" s="274">
        <f aca="true" t="shared" si="213" ref="E915:L915">SUM(E916:E917)</f>
        <v>33689</v>
      </c>
      <c r="F915" s="275">
        <f t="shared" si="213"/>
        <v>33689</v>
      </c>
      <c r="G915" s="276">
        <f t="shared" si="213"/>
        <v>0</v>
      </c>
      <c r="H915" s="277">
        <f t="shared" si="213"/>
        <v>0</v>
      </c>
      <c r="I915" s="275">
        <f t="shared" si="213"/>
        <v>28874</v>
      </c>
      <c r="J915" s="276">
        <f t="shared" si="213"/>
        <v>0</v>
      </c>
      <c r="K915" s="277">
        <f t="shared" si="213"/>
        <v>0</v>
      </c>
      <c r="L915" s="274">
        <f t="shared" si="213"/>
        <v>28874</v>
      </c>
      <c r="M915" s="12">
        <f aca="true" t="shared" si="214" ref="M915:M946">(IF($E915&lt;&gt;0,$M$2,IF($L915&lt;&gt;0,$M$2,"")))</f>
        <v>1</v>
      </c>
      <c r="N915" s="13"/>
    </row>
    <row r="916" spans="2:14" ht="15.75">
      <c r="B916" s="279"/>
      <c r="C916" s="280">
        <v>101</v>
      </c>
      <c r="D916" s="281" t="s">
        <v>752</v>
      </c>
      <c r="E916" s="282">
        <f>F916+G916+H916</f>
        <v>33689</v>
      </c>
      <c r="F916" s="152">
        <v>33689</v>
      </c>
      <c r="G916" s="153"/>
      <c r="H916" s="1419"/>
      <c r="I916" s="152">
        <v>28874</v>
      </c>
      <c r="J916" s="153"/>
      <c r="K916" s="1419"/>
      <c r="L916" s="282">
        <f>I916+J916+K916</f>
        <v>28874</v>
      </c>
      <c r="M916" s="12">
        <f t="shared" si="214"/>
        <v>1</v>
      </c>
      <c r="N916" s="13"/>
    </row>
    <row r="917" spans="2:14" ht="15.75">
      <c r="B917" s="279"/>
      <c r="C917" s="286">
        <v>102</v>
      </c>
      <c r="D917" s="287" t="s">
        <v>753</v>
      </c>
      <c r="E917" s="288">
        <f>F917+G917+H917</f>
        <v>0</v>
      </c>
      <c r="F917" s="173"/>
      <c r="G917" s="174"/>
      <c r="H917" s="1422"/>
      <c r="I917" s="173"/>
      <c r="J917" s="174"/>
      <c r="K917" s="1422"/>
      <c r="L917" s="288">
        <f>I917+J917+K917</f>
        <v>0</v>
      </c>
      <c r="M917" s="12">
        <f t="shared" si="214"/>
      </c>
      <c r="N917" s="13"/>
    </row>
    <row r="918" spans="2:14" ht="15.75">
      <c r="B918" s="273">
        <v>200</v>
      </c>
      <c r="C918" s="1846" t="s">
        <v>754</v>
      </c>
      <c r="D918" s="1847"/>
      <c r="E918" s="274">
        <f aca="true" t="shared" si="215" ref="E918:L918">SUM(E919:E923)</f>
        <v>0</v>
      </c>
      <c r="F918" s="275">
        <f t="shared" si="215"/>
        <v>0</v>
      </c>
      <c r="G918" s="276">
        <f t="shared" si="215"/>
        <v>0</v>
      </c>
      <c r="H918" s="277">
        <f t="shared" si="215"/>
        <v>0</v>
      </c>
      <c r="I918" s="275">
        <f t="shared" si="215"/>
        <v>0</v>
      </c>
      <c r="J918" s="276">
        <f t="shared" si="215"/>
        <v>0</v>
      </c>
      <c r="K918" s="277">
        <f t="shared" si="215"/>
        <v>0</v>
      </c>
      <c r="L918" s="274">
        <f t="shared" si="215"/>
        <v>0</v>
      </c>
      <c r="M918" s="12">
        <f t="shared" si="214"/>
      </c>
      <c r="N918" s="13"/>
    </row>
    <row r="919" spans="2:14" ht="15.75">
      <c r="B919" s="292"/>
      <c r="C919" s="280">
        <v>201</v>
      </c>
      <c r="D919" s="281" t="s">
        <v>755</v>
      </c>
      <c r="E919" s="282">
        <f>F919+G919+H919</f>
        <v>0</v>
      </c>
      <c r="F919" s="152"/>
      <c r="G919" s="153"/>
      <c r="H919" s="1419"/>
      <c r="I919" s="152"/>
      <c r="J919" s="153"/>
      <c r="K919" s="1419"/>
      <c r="L919" s="282">
        <f>I919+J919+K919</f>
        <v>0</v>
      </c>
      <c r="M919" s="12">
        <f t="shared" si="214"/>
      </c>
      <c r="N919" s="13"/>
    </row>
    <row r="920" spans="2:14" ht="15.75">
      <c r="B920" s="293"/>
      <c r="C920" s="294">
        <v>202</v>
      </c>
      <c r="D920" s="295" t="s">
        <v>756</v>
      </c>
      <c r="E920" s="296">
        <f>F920+G920+H920</f>
        <v>0</v>
      </c>
      <c r="F920" s="158"/>
      <c r="G920" s="159"/>
      <c r="H920" s="1421"/>
      <c r="I920" s="158"/>
      <c r="J920" s="159"/>
      <c r="K920" s="1421"/>
      <c r="L920" s="296">
        <f>I920+J920+K920</f>
        <v>0</v>
      </c>
      <c r="M920" s="12">
        <f t="shared" si="214"/>
      </c>
      <c r="N920" s="13"/>
    </row>
    <row r="921" spans="2:14" ht="31.5">
      <c r="B921" s="300"/>
      <c r="C921" s="294">
        <v>205</v>
      </c>
      <c r="D921" s="295" t="s">
        <v>604</v>
      </c>
      <c r="E921" s="296">
        <f>F921+G921+H921</f>
        <v>0</v>
      </c>
      <c r="F921" s="158"/>
      <c r="G921" s="159"/>
      <c r="H921" s="1421"/>
      <c r="I921" s="158"/>
      <c r="J921" s="159"/>
      <c r="K921" s="1421"/>
      <c r="L921" s="296">
        <f>I921+J921+K921</f>
        <v>0</v>
      </c>
      <c r="M921" s="12">
        <f t="shared" si="214"/>
      </c>
      <c r="N921" s="13"/>
    </row>
    <row r="922" spans="2:14" ht="15.75">
      <c r="B922" s="300"/>
      <c r="C922" s="294">
        <v>208</v>
      </c>
      <c r="D922" s="301" t="s">
        <v>605</v>
      </c>
      <c r="E922" s="296">
        <f>F922+G922+H922</f>
        <v>0</v>
      </c>
      <c r="F922" s="158"/>
      <c r="G922" s="159"/>
      <c r="H922" s="1421"/>
      <c r="I922" s="158"/>
      <c r="J922" s="159"/>
      <c r="K922" s="1421"/>
      <c r="L922" s="296">
        <f>I922+J922+K922</f>
        <v>0</v>
      </c>
      <c r="M922" s="12">
        <f t="shared" si="214"/>
      </c>
      <c r="N922" s="13"/>
    </row>
    <row r="923" spans="2:14" ht="15.75">
      <c r="B923" s="292"/>
      <c r="C923" s="286">
        <v>209</v>
      </c>
      <c r="D923" s="302" t="s">
        <v>606</v>
      </c>
      <c r="E923" s="288">
        <f>F923+G923+H923</f>
        <v>0</v>
      </c>
      <c r="F923" s="173"/>
      <c r="G923" s="174"/>
      <c r="H923" s="1422"/>
      <c r="I923" s="173"/>
      <c r="J923" s="174"/>
      <c r="K923" s="1422"/>
      <c r="L923" s="288">
        <f>I923+J923+K923</f>
        <v>0</v>
      </c>
      <c r="M923" s="12">
        <f t="shared" si="214"/>
      </c>
      <c r="N923" s="13"/>
    </row>
    <row r="924" spans="2:14" ht="15.75">
      <c r="B924" s="273">
        <v>500</v>
      </c>
      <c r="C924" s="1848" t="s">
        <v>195</v>
      </c>
      <c r="D924" s="1849"/>
      <c r="E924" s="274">
        <f aca="true" t="shared" si="216" ref="E924:L924">SUM(E925:E931)</f>
        <v>8184</v>
      </c>
      <c r="F924" s="275">
        <f t="shared" si="216"/>
        <v>8184</v>
      </c>
      <c r="G924" s="276">
        <f t="shared" si="216"/>
        <v>0</v>
      </c>
      <c r="H924" s="277">
        <f t="shared" si="216"/>
        <v>0</v>
      </c>
      <c r="I924" s="275">
        <f t="shared" si="216"/>
        <v>5525</v>
      </c>
      <c r="J924" s="276">
        <f t="shared" si="216"/>
        <v>0</v>
      </c>
      <c r="K924" s="277">
        <f t="shared" si="216"/>
        <v>0</v>
      </c>
      <c r="L924" s="274">
        <f t="shared" si="216"/>
        <v>5525</v>
      </c>
      <c r="M924" s="12">
        <f t="shared" si="214"/>
        <v>1</v>
      </c>
      <c r="N924" s="13"/>
    </row>
    <row r="925" spans="2:14" ht="15.75">
      <c r="B925" s="292"/>
      <c r="C925" s="303">
        <v>551</v>
      </c>
      <c r="D925" s="304" t="s">
        <v>196</v>
      </c>
      <c r="E925" s="282">
        <f aca="true" t="shared" si="217" ref="E925:E932">F925+G925+H925</f>
        <v>4154</v>
      </c>
      <c r="F925" s="152">
        <v>4154</v>
      </c>
      <c r="G925" s="153"/>
      <c r="H925" s="1419"/>
      <c r="I925" s="152">
        <v>2826</v>
      </c>
      <c r="J925" s="153"/>
      <c r="K925" s="1419"/>
      <c r="L925" s="282">
        <f aca="true" t="shared" si="218" ref="L925:L932">I925+J925+K925</f>
        <v>2826</v>
      </c>
      <c r="M925" s="12">
        <f t="shared" si="214"/>
        <v>1</v>
      </c>
      <c r="N925" s="13"/>
    </row>
    <row r="926" spans="2:14" ht="15.75">
      <c r="B926" s="292"/>
      <c r="C926" s="305">
        <v>552</v>
      </c>
      <c r="D926" s="306" t="s">
        <v>918</v>
      </c>
      <c r="E926" s="296">
        <f t="shared" si="217"/>
        <v>1387</v>
      </c>
      <c r="F926" s="158">
        <v>1387</v>
      </c>
      <c r="G926" s="159"/>
      <c r="H926" s="1421"/>
      <c r="I926" s="158">
        <v>989</v>
      </c>
      <c r="J926" s="159"/>
      <c r="K926" s="1421"/>
      <c r="L926" s="296">
        <f t="shared" si="218"/>
        <v>989</v>
      </c>
      <c r="M926" s="12">
        <f t="shared" si="214"/>
        <v>1</v>
      </c>
      <c r="N926" s="13"/>
    </row>
    <row r="927" spans="2:14" ht="15.75">
      <c r="B927" s="307"/>
      <c r="C927" s="305">
        <v>558</v>
      </c>
      <c r="D927" s="308" t="s">
        <v>879</v>
      </c>
      <c r="E927" s="296">
        <f t="shared" si="217"/>
        <v>0</v>
      </c>
      <c r="F927" s="490">
        <v>0</v>
      </c>
      <c r="G927" s="491">
        <v>0</v>
      </c>
      <c r="H927" s="160">
        <v>0</v>
      </c>
      <c r="I927" s="490">
        <v>0</v>
      </c>
      <c r="J927" s="491">
        <v>0</v>
      </c>
      <c r="K927" s="160">
        <v>0</v>
      </c>
      <c r="L927" s="296">
        <f t="shared" si="218"/>
        <v>0</v>
      </c>
      <c r="M927" s="12">
        <f t="shared" si="214"/>
      </c>
      <c r="N927" s="13"/>
    </row>
    <row r="928" spans="2:14" ht="15.75">
      <c r="B928" s="307"/>
      <c r="C928" s="305">
        <v>560</v>
      </c>
      <c r="D928" s="308" t="s">
        <v>197</v>
      </c>
      <c r="E928" s="296">
        <f t="shared" si="217"/>
        <v>1697</v>
      </c>
      <c r="F928" s="158">
        <v>1697</v>
      </c>
      <c r="G928" s="159"/>
      <c r="H928" s="1421"/>
      <c r="I928" s="158">
        <v>1160</v>
      </c>
      <c r="J928" s="159"/>
      <c r="K928" s="1421"/>
      <c r="L928" s="296">
        <f t="shared" si="218"/>
        <v>1160</v>
      </c>
      <c r="M928" s="12">
        <f t="shared" si="214"/>
        <v>1</v>
      </c>
      <c r="N928" s="13"/>
    </row>
    <row r="929" spans="2:14" ht="15.75">
      <c r="B929" s="307"/>
      <c r="C929" s="305">
        <v>580</v>
      </c>
      <c r="D929" s="306" t="s">
        <v>198</v>
      </c>
      <c r="E929" s="296">
        <f t="shared" si="217"/>
        <v>946</v>
      </c>
      <c r="F929" s="158">
        <v>946</v>
      </c>
      <c r="G929" s="159"/>
      <c r="H929" s="1421"/>
      <c r="I929" s="158">
        <v>550</v>
      </c>
      <c r="J929" s="159"/>
      <c r="K929" s="1421"/>
      <c r="L929" s="296">
        <f t="shared" si="218"/>
        <v>550</v>
      </c>
      <c r="M929" s="12">
        <f t="shared" si="214"/>
        <v>1</v>
      </c>
      <c r="N929" s="13"/>
    </row>
    <row r="930" spans="2:14" ht="15.75">
      <c r="B930" s="292"/>
      <c r="C930" s="305">
        <v>588</v>
      </c>
      <c r="D930" s="306" t="s">
        <v>881</v>
      </c>
      <c r="E930" s="296">
        <f t="shared" si="217"/>
        <v>0</v>
      </c>
      <c r="F930" s="490">
        <v>0</v>
      </c>
      <c r="G930" s="491">
        <v>0</v>
      </c>
      <c r="H930" s="160">
        <v>0</v>
      </c>
      <c r="I930" s="490">
        <v>0</v>
      </c>
      <c r="J930" s="491">
        <v>0</v>
      </c>
      <c r="K930" s="160">
        <v>0</v>
      </c>
      <c r="L930" s="296">
        <f t="shared" si="218"/>
        <v>0</v>
      </c>
      <c r="M930" s="12">
        <f t="shared" si="214"/>
      </c>
      <c r="N930" s="13"/>
    </row>
    <row r="931" spans="2:14" ht="31.5">
      <c r="B931" s="292"/>
      <c r="C931" s="309">
        <v>590</v>
      </c>
      <c r="D931" s="310" t="s">
        <v>199</v>
      </c>
      <c r="E931" s="288">
        <f t="shared" si="217"/>
        <v>0</v>
      </c>
      <c r="F931" s="173"/>
      <c r="G931" s="174"/>
      <c r="H931" s="1422"/>
      <c r="I931" s="173"/>
      <c r="J931" s="174"/>
      <c r="K931" s="1422"/>
      <c r="L931" s="288">
        <f t="shared" si="218"/>
        <v>0</v>
      </c>
      <c r="M931" s="12">
        <f t="shared" si="214"/>
      </c>
      <c r="N931" s="13"/>
    </row>
    <row r="932" spans="2:14" ht="15.75">
      <c r="B932" s="273">
        <v>800</v>
      </c>
      <c r="C932" s="1844" t="s">
        <v>200</v>
      </c>
      <c r="D932" s="1845"/>
      <c r="E932" s="311">
        <f t="shared" si="217"/>
        <v>0</v>
      </c>
      <c r="F932" s="1423"/>
      <c r="G932" s="1424"/>
      <c r="H932" s="1425"/>
      <c r="I932" s="1423"/>
      <c r="J932" s="1424"/>
      <c r="K932" s="1425"/>
      <c r="L932" s="311">
        <f t="shared" si="218"/>
        <v>0</v>
      </c>
      <c r="M932" s="12">
        <f t="shared" si="214"/>
      </c>
      <c r="N932" s="13"/>
    </row>
    <row r="933" spans="2:14" ht="15.75">
      <c r="B933" s="273">
        <v>1000</v>
      </c>
      <c r="C933" s="1846" t="s">
        <v>201</v>
      </c>
      <c r="D933" s="1847"/>
      <c r="E933" s="311">
        <f aca="true" t="shared" si="219" ref="E933:L933">SUM(E934:E950)</f>
        <v>30532</v>
      </c>
      <c r="F933" s="275">
        <f t="shared" si="219"/>
        <v>30532</v>
      </c>
      <c r="G933" s="276">
        <f t="shared" si="219"/>
        <v>0</v>
      </c>
      <c r="H933" s="277">
        <f t="shared" si="219"/>
        <v>0</v>
      </c>
      <c r="I933" s="275">
        <f t="shared" si="219"/>
        <v>13042</v>
      </c>
      <c r="J933" s="276">
        <f t="shared" si="219"/>
        <v>0</v>
      </c>
      <c r="K933" s="277">
        <f t="shared" si="219"/>
        <v>0</v>
      </c>
      <c r="L933" s="311">
        <f t="shared" si="219"/>
        <v>13042</v>
      </c>
      <c r="M933" s="12">
        <f t="shared" si="214"/>
        <v>1</v>
      </c>
      <c r="N933" s="13"/>
    </row>
    <row r="934" spans="2:14" ht="15.75">
      <c r="B934" s="293"/>
      <c r="C934" s="280">
        <v>1011</v>
      </c>
      <c r="D934" s="312" t="s">
        <v>202</v>
      </c>
      <c r="E934" s="282">
        <f aca="true" t="shared" si="220" ref="E934:E950">F934+G934+H934</f>
        <v>10465</v>
      </c>
      <c r="F934" s="152">
        <v>10465</v>
      </c>
      <c r="G934" s="153"/>
      <c r="H934" s="1419"/>
      <c r="I934" s="152">
        <v>111</v>
      </c>
      <c r="J934" s="153"/>
      <c r="K934" s="1419"/>
      <c r="L934" s="282">
        <f aca="true" t="shared" si="221" ref="L934:L950">I934+J934+K934</f>
        <v>111</v>
      </c>
      <c r="M934" s="12">
        <f t="shared" si="214"/>
        <v>1</v>
      </c>
      <c r="N934" s="13"/>
    </row>
    <row r="935" spans="2:14" ht="15.75">
      <c r="B935" s="293"/>
      <c r="C935" s="294">
        <v>1012</v>
      </c>
      <c r="D935" s="295" t="s">
        <v>203</v>
      </c>
      <c r="E935" s="296">
        <f t="shared" si="220"/>
        <v>0</v>
      </c>
      <c r="F935" s="158"/>
      <c r="G935" s="159"/>
      <c r="H935" s="1421"/>
      <c r="I935" s="158"/>
      <c r="J935" s="159"/>
      <c r="K935" s="1421"/>
      <c r="L935" s="296">
        <f t="shared" si="221"/>
        <v>0</v>
      </c>
      <c r="M935" s="12">
        <f t="shared" si="214"/>
      </c>
      <c r="N935" s="13"/>
    </row>
    <row r="936" spans="2:14" ht="15.75">
      <c r="B936" s="293"/>
      <c r="C936" s="294">
        <v>1013</v>
      </c>
      <c r="D936" s="295" t="s">
        <v>204</v>
      </c>
      <c r="E936" s="296">
        <f t="shared" si="220"/>
        <v>0</v>
      </c>
      <c r="F936" s="158"/>
      <c r="G936" s="159"/>
      <c r="H936" s="1421"/>
      <c r="I936" s="158"/>
      <c r="J936" s="159"/>
      <c r="K936" s="1421"/>
      <c r="L936" s="296">
        <f t="shared" si="221"/>
        <v>0</v>
      </c>
      <c r="M936" s="12">
        <f t="shared" si="214"/>
      </c>
      <c r="N936" s="13"/>
    </row>
    <row r="937" spans="2:14" ht="15.75">
      <c r="B937" s="293"/>
      <c r="C937" s="294">
        <v>1014</v>
      </c>
      <c r="D937" s="295" t="s">
        <v>205</v>
      </c>
      <c r="E937" s="296">
        <f t="shared" si="220"/>
        <v>2352</v>
      </c>
      <c r="F937" s="158">
        <v>2352</v>
      </c>
      <c r="G937" s="159"/>
      <c r="H937" s="1421"/>
      <c r="I937" s="158">
        <v>1852</v>
      </c>
      <c r="J937" s="159"/>
      <c r="K937" s="1421"/>
      <c r="L937" s="296">
        <f t="shared" si="221"/>
        <v>1852</v>
      </c>
      <c r="M937" s="12">
        <f t="shared" si="214"/>
        <v>1</v>
      </c>
      <c r="N937" s="13"/>
    </row>
    <row r="938" spans="2:14" ht="15.75">
      <c r="B938" s="293"/>
      <c r="C938" s="294">
        <v>1015</v>
      </c>
      <c r="D938" s="295" t="s">
        <v>206</v>
      </c>
      <c r="E938" s="296">
        <f t="shared" si="220"/>
        <v>12173</v>
      </c>
      <c r="F938" s="158">
        <v>12173</v>
      </c>
      <c r="G938" s="159"/>
      <c r="H938" s="1421"/>
      <c r="I938" s="158">
        <v>9077</v>
      </c>
      <c r="J938" s="159"/>
      <c r="K938" s="1421"/>
      <c r="L938" s="296">
        <f t="shared" si="221"/>
        <v>9077</v>
      </c>
      <c r="M938" s="12">
        <f t="shared" si="214"/>
        <v>1</v>
      </c>
      <c r="N938" s="13"/>
    </row>
    <row r="939" spans="2:14" ht="15.75">
      <c r="B939" s="293"/>
      <c r="C939" s="313">
        <v>1016</v>
      </c>
      <c r="D939" s="314" t="s">
        <v>207</v>
      </c>
      <c r="E939" s="315">
        <f t="shared" si="220"/>
        <v>0</v>
      </c>
      <c r="F939" s="164"/>
      <c r="G939" s="165"/>
      <c r="H939" s="1420"/>
      <c r="I939" s="164"/>
      <c r="J939" s="165"/>
      <c r="K939" s="1420"/>
      <c r="L939" s="315">
        <f t="shared" si="221"/>
        <v>0</v>
      </c>
      <c r="M939" s="12">
        <f t="shared" si="214"/>
      </c>
      <c r="N939" s="13"/>
    </row>
    <row r="940" spans="2:14" ht="15.75">
      <c r="B940" s="279"/>
      <c r="C940" s="319">
        <v>1020</v>
      </c>
      <c r="D940" s="320" t="s">
        <v>208</v>
      </c>
      <c r="E940" s="321">
        <f t="shared" si="220"/>
        <v>5542</v>
      </c>
      <c r="F940" s="455">
        <v>5542</v>
      </c>
      <c r="G940" s="456"/>
      <c r="H940" s="1429"/>
      <c r="I940" s="455">
        <v>2002</v>
      </c>
      <c r="J940" s="456"/>
      <c r="K940" s="1429"/>
      <c r="L940" s="321">
        <f t="shared" si="221"/>
        <v>2002</v>
      </c>
      <c r="M940" s="12">
        <f t="shared" si="214"/>
        <v>1</v>
      </c>
      <c r="N940" s="13"/>
    </row>
    <row r="941" spans="2:14" ht="15.75">
      <c r="B941" s="293"/>
      <c r="C941" s="325">
        <v>1030</v>
      </c>
      <c r="D941" s="326" t="s">
        <v>209</v>
      </c>
      <c r="E941" s="327">
        <f t="shared" si="220"/>
        <v>0</v>
      </c>
      <c r="F941" s="450"/>
      <c r="G941" s="451"/>
      <c r="H941" s="1426"/>
      <c r="I941" s="450"/>
      <c r="J941" s="451"/>
      <c r="K941" s="1426"/>
      <c r="L941" s="327">
        <f t="shared" si="221"/>
        <v>0</v>
      </c>
      <c r="M941" s="12">
        <f t="shared" si="214"/>
      </c>
      <c r="N941" s="13"/>
    </row>
    <row r="942" spans="2:14" ht="15.75">
      <c r="B942" s="293"/>
      <c r="C942" s="319">
        <v>1051</v>
      </c>
      <c r="D942" s="332" t="s">
        <v>210</v>
      </c>
      <c r="E942" s="321">
        <f t="shared" si="220"/>
        <v>0</v>
      </c>
      <c r="F942" s="455"/>
      <c r="G942" s="456"/>
      <c r="H942" s="1429"/>
      <c r="I942" s="455"/>
      <c r="J942" s="456"/>
      <c r="K942" s="1429"/>
      <c r="L942" s="321">
        <f t="shared" si="221"/>
        <v>0</v>
      </c>
      <c r="M942" s="12">
        <f t="shared" si="214"/>
      </c>
      <c r="N942" s="13"/>
    </row>
    <row r="943" spans="2:14" ht="15.75">
      <c r="B943" s="293"/>
      <c r="C943" s="294">
        <v>1052</v>
      </c>
      <c r="D943" s="295" t="s">
        <v>211</v>
      </c>
      <c r="E943" s="296">
        <f t="shared" si="220"/>
        <v>0</v>
      </c>
      <c r="F943" s="158"/>
      <c r="G943" s="159"/>
      <c r="H943" s="1421"/>
      <c r="I943" s="158"/>
      <c r="J943" s="159"/>
      <c r="K943" s="1421"/>
      <c r="L943" s="296">
        <f t="shared" si="221"/>
        <v>0</v>
      </c>
      <c r="M943" s="12">
        <f t="shared" si="214"/>
      </c>
      <c r="N943" s="13"/>
    </row>
    <row r="944" spans="2:14" ht="15.75">
      <c r="B944" s="293"/>
      <c r="C944" s="325">
        <v>1053</v>
      </c>
      <c r="D944" s="326" t="s">
        <v>882</v>
      </c>
      <c r="E944" s="327">
        <f t="shared" si="220"/>
        <v>0</v>
      </c>
      <c r="F944" s="450"/>
      <c r="G944" s="451"/>
      <c r="H944" s="1426"/>
      <c r="I944" s="450"/>
      <c r="J944" s="451"/>
      <c r="K944" s="1426"/>
      <c r="L944" s="327">
        <f t="shared" si="221"/>
        <v>0</v>
      </c>
      <c r="M944" s="12">
        <f t="shared" si="214"/>
      </c>
      <c r="N944" s="13"/>
    </row>
    <row r="945" spans="2:14" ht="15.75">
      <c r="B945" s="293"/>
      <c r="C945" s="319">
        <v>1062</v>
      </c>
      <c r="D945" s="320" t="s">
        <v>212</v>
      </c>
      <c r="E945" s="321">
        <f t="shared" si="220"/>
        <v>0</v>
      </c>
      <c r="F945" s="455"/>
      <c r="G945" s="456"/>
      <c r="H945" s="1429"/>
      <c r="I945" s="455"/>
      <c r="J945" s="456"/>
      <c r="K945" s="1429"/>
      <c r="L945" s="321">
        <f t="shared" si="221"/>
        <v>0</v>
      </c>
      <c r="M945" s="12">
        <f t="shared" si="214"/>
      </c>
      <c r="N945" s="13"/>
    </row>
    <row r="946" spans="2:14" ht="15.75">
      <c r="B946" s="293"/>
      <c r="C946" s="325">
        <v>1063</v>
      </c>
      <c r="D946" s="333" t="s">
        <v>808</v>
      </c>
      <c r="E946" s="327">
        <f t="shared" si="220"/>
        <v>0</v>
      </c>
      <c r="F946" s="450"/>
      <c r="G946" s="451"/>
      <c r="H946" s="1426"/>
      <c r="I946" s="450"/>
      <c r="J946" s="451"/>
      <c r="K946" s="1426"/>
      <c r="L946" s="327">
        <f t="shared" si="221"/>
        <v>0</v>
      </c>
      <c r="M946" s="12">
        <f t="shared" si="214"/>
      </c>
      <c r="N946" s="13"/>
    </row>
    <row r="947" spans="2:14" ht="15.75">
      <c r="B947" s="293"/>
      <c r="C947" s="334">
        <v>1069</v>
      </c>
      <c r="D947" s="335" t="s">
        <v>213</v>
      </c>
      <c r="E947" s="336">
        <f t="shared" si="220"/>
        <v>0</v>
      </c>
      <c r="F947" s="601"/>
      <c r="G947" s="602"/>
      <c r="H947" s="1428"/>
      <c r="I947" s="601"/>
      <c r="J947" s="602"/>
      <c r="K947" s="1428"/>
      <c r="L947" s="336">
        <f t="shared" si="221"/>
        <v>0</v>
      </c>
      <c r="M947" s="12">
        <f aca="true" t="shared" si="222" ref="M947:M978">(IF($E947&lt;&gt;0,$M$2,IF($L947&lt;&gt;0,$M$2,"")))</f>
      </c>
      <c r="N947" s="13"/>
    </row>
    <row r="948" spans="2:14" ht="15.75">
      <c r="B948" s="279"/>
      <c r="C948" s="319">
        <v>1091</v>
      </c>
      <c r="D948" s="332" t="s">
        <v>919</v>
      </c>
      <c r="E948" s="321">
        <f t="shared" si="220"/>
        <v>0</v>
      </c>
      <c r="F948" s="455"/>
      <c r="G948" s="456"/>
      <c r="H948" s="1429"/>
      <c r="I948" s="455"/>
      <c r="J948" s="456"/>
      <c r="K948" s="1429"/>
      <c r="L948" s="321">
        <f t="shared" si="221"/>
        <v>0</v>
      </c>
      <c r="M948" s="12">
        <f t="shared" si="222"/>
      </c>
      <c r="N948" s="13"/>
    </row>
    <row r="949" spans="2:14" ht="15.75">
      <c r="B949" s="293"/>
      <c r="C949" s="294">
        <v>1092</v>
      </c>
      <c r="D949" s="295" t="s">
        <v>308</v>
      </c>
      <c r="E949" s="296">
        <f t="shared" si="220"/>
        <v>0</v>
      </c>
      <c r="F949" s="158"/>
      <c r="G949" s="159"/>
      <c r="H949" s="1421"/>
      <c r="I949" s="158"/>
      <c r="J949" s="159"/>
      <c r="K949" s="1421"/>
      <c r="L949" s="296">
        <f t="shared" si="221"/>
        <v>0</v>
      </c>
      <c r="M949" s="12">
        <f t="shared" si="222"/>
      </c>
      <c r="N949" s="13"/>
    </row>
    <row r="950" spans="2:14" ht="15.75">
      <c r="B950" s="293"/>
      <c r="C950" s="286">
        <v>1098</v>
      </c>
      <c r="D950" s="340" t="s">
        <v>214</v>
      </c>
      <c r="E950" s="288">
        <f t="shared" si="220"/>
        <v>0</v>
      </c>
      <c r="F950" s="173"/>
      <c r="G950" s="174"/>
      <c r="H950" s="1422"/>
      <c r="I950" s="173"/>
      <c r="J950" s="174"/>
      <c r="K950" s="1422"/>
      <c r="L950" s="288">
        <f t="shared" si="221"/>
        <v>0</v>
      </c>
      <c r="M950" s="12">
        <f t="shared" si="222"/>
      </c>
      <c r="N950" s="13"/>
    </row>
    <row r="951" spans="2:14" ht="15.75">
      <c r="B951" s="273">
        <v>1900</v>
      </c>
      <c r="C951" s="1840" t="s">
        <v>275</v>
      </c>
      <c r="D951" s="1841"/>
      <c r="E951" s="311">
        <f aca="true" t="shared" si="223" ref="E951:L951">SUM(E952:E954)</f>
        <v>0</v>
      </c>
      <c r="F951" s="275">
        <f t="shared" si="223"/>
        <v>0</v>
      </c>
      <c r="G951" s="276">
        <f t="shared" si="223"/>
        <v>0</v>
      </c>
      <c r="H951" s="277">
        <f t="shared" si="223"/>
        <v>0</v>
      </c>
      <c r="I951" s="275">
        <f t="shared" si="223"/>
        <v>0</v>
      </c>
      <c r="J951" s="276">
        <f t="shared" si="223"/>
        <v>0</v>
      </c>
      <c r="K951" s="277">
        <f t="shared" si="223"/>
        <v>0</v>
      </c>
      <c r="L951" s="311">
        <f t="shared" si="223"/>
        <v>0</v>
      </c>
      <c r="M951" s="12">
        <f t="shared" si="222"/>
      </c>
      <c r="N951" s="13"/>
    </row>
    <row r="952" spans="2:14" ht="15.75">
      <c r="B952" s="293"/>
      <c r="C952" s="280">
        <v>1901</v>
      </c>
      <c r="D952" s="341" t="s">
        <v>920</v>
      </c>
      <c r="E952" s="282">
        <f>F952+G952+H952</f>
        <v>0</v>
      </c>
      <c r="F952" s="152"/>
      <c r="G952" s="153"/>
      <c r="H952" s="1419"/>
      <c r="I952" s="152"/>
      <c r="J952" s="153"/>
      <c r="K952" s="1419"/>
      <c r="L952" s="282">
        <f>I952+J952+K952</f>
        <v>0</v>
      </c>
      <c r="M952" s="12">
        <f t="shared" si="222"/>
      </c>
      <c r="N952" s="13"/>
    </row>
    <row r="953" spans="2:14" ht="15.75">
      <c r="B953" s="342"/>
      <c r="C953" s="294">
        <v>1981</v>
      </c>
      <c r="D953" s="343" t="s">
        <v>921</v>
      </c>
      <c r="E953" s="296">
        <f>F953+G953+H953</f>
        <v>0</v>
      </c>
      <c r="F953" s="158"/>
      <c r="G953" s="159"/>
      <c r="H953" s="1421"/>
      <c r="I953" s="158"/>
      <c r="J953" s="159"/>
      <c r="K953" s="1421"/>
      <c r="L953" s="296">
        <f>I953+J953+K953</f>
        <v>0</v>
      </c>
      <c r="M953" s="12">
        <f t="shared" si="222"/>
      </c>
      <c r="N953" s="13"/>
    </row>
    <row r="954" spans="2:14" ht="15.75">
      <c r="B954" s="293"/>
      <c r="C954" s="286">
        <v>1991</v>
      </c>
      <c r="D954" s="344" t="s">
        <v>922</v>
      </c>
      <c r="E954" s="288">
        <f>F954+G954+H954</f>
        <v>0</v>
      </c>
      <c r="F954" s="173"/>
      <c r="G954" s="174"/>
      <c r="H954" s="1422"/>
      <c r="I954" s="173"/>
      <c r="J954" s="174"/>
      <c r="K954" s="1422"/>
      <c r="L954" s="288">
        <f>I954+J954+K954</f>
        <v>0</v>
      </c>
      <c r="M954" s="12">
        <f t="shared" si="222"/>
      </c>
      <c r="N954" s="13"/>
    </row>
    <row r="955" spans="2:14" ht="15.75">
      <c r="B955" s="273">
        <v>2100</v>
      </c>
      <c r="C955" s="1840" t="s">
        <v>729</v>
      </c>
      <c r="D955" s="1841"/>
      <c r="E955" s="311">
        <f aca="true" t="shared" si="224" ref="E955:L955">SUM(E956:E960)</f>
        <v>0</v>
      </c>
      <c r="F955" s="275">
        <f t="shared" si="224"/>
        <v>0</v>
      </c>
      <c r="G955" s="276">
        <f t="shared" si="224"/>
        <v>0</v>
      </c>
      <c r="H955" s="277">
        <f t="shared" si="224"/>
        <v>0</v>
      </c>
      <c r="I955" s="275">
        <f t="shared" si="224"/>
        <v>0</v>
      </c>
      <c r="J955" s="276">
        <f t="shared" si="224"/>
        <v>0</v>
      </c>
      <c r="K955" s="277">
        <f t="shared" si="224"/>
        <v>0</v>
      </c>
      <c r="L955" s="311">
        <f t="shared" si="224"/>
        <v>0</v>
      </c>
      <c r="M955" s="12">
        <f t="shared" si="222"/>
      </c>
      <c r="N955" s="13"/>
    </row>
    <row r="956" spans="2:14" ht="15.75">
      <c r="B956" s="293"/>
      <c r="C956" s="280">
        <v>2110</v>
      </c>
      <c r="D956" s="345" t="s">
        <v>215</v>
      </c>
      <c r="E956" s="282">
        <f>F956+G956+H956</f>
        <v>0</v>
      </c>
      <c r="F956" s="152"/>
      <c r="G956" s="153"/>
      <c r="H956" s="1419"/>
      <c r="I956" s="152"/>
      <c r="J956" s="153"/>
      <c r="K956" s="1419"/>
      <c r="L956" s="282">
        <f>I956+J956+K956</f>
        <v>0</v>
      </c>
      <c r="M956" s="12">
        <f t="shared" si="222"/>
      </c>
      <c r="N956" s="13"/>
    </row>
    <row r="957" spans="2:14" ht="15.75">
      <c r="B957" s="342"/>
      <c r="C957" s="294">
        <v>2120</v>
      </c>
      <c r="D957" s="301" t="s">
        <v>216</v>
      </c>
      <c r="E957" s="296">
        <f>F957+G957+H957</f>
        <v>0</v>
      </c>
      <c r="F957" s="158"/>
      <c r="G957" s="159"/>
      <c r="H957" s="1421"/>
      <c r="I957" s="158"/>
      <c r="J957" s="159"/>
      <c r="K957" s="1421"/>
      <c r="L957" s="296">
        <f>I957+J957+K957</f>
        <v>0</v>
      </c>
      <c r="M957" s="12">
        <f t="shared" si="222"/>
      </c>
      <c r="N957" s="13"/>
    </row>
    <row r="958" spans="2:14" ht="15.75">
      <c r="B958" s="342"/>
      <c r="C958" s="294">
        <v>2125</v>
      </c>
      <c r="D958" s="301" t="s">
        <v>217</v>
      </c>
      <c r="E958" s="296">
        <f>F958+G958+H958</f>
        <v>0</v>
      </c>
      <c r="F958" s="490">
        <v>0</v>
      </c>
      <c r="G958" s="491">
        <v>0</v>
      </c>
      <c r="H958" s="160">
        <v>0</v>
      </c>
      <c r="I958" s="490">
        <v>0</v>
      </c>
      <c r="J958" s="491">
        <v>0</v>
      </c>
      <c r="K958" s="160">
        <v>0</v>
      </c>
      <c r="L958" s="296">
        <f>I958+J958+K958</f>
        <v>0</v>
      </c>
      <c r="M958" s="12">
        <f t="shared" si="222"/>
      </c>
      <c r="N958" s="13"/>
    </row>
    <row r="959" spans="2:14" ht="15.75">
      <c r="B959" s="292"/>
      <c r="C959" s="294">
        <v>2140</v>
      </c>
      <c r="D959" s="301" t="s">
        <v>218</v>
      </c>
      <c r="E959" s="296">
        <f>F959+G959+H959</f>
        <v>0</v>
      </c>
      <c r="F959" s="490">
        <v>0</v>
      </c>
      <c r="G959" s="491">
        <v>0</v>
      </c>
      <c r="H959" s="160">
        <v>0</v>
      </c>
      <c r="I959" s="490">
        <v>0</v>
      </c>
      <c r="J959" s="491">
        <v>0</v>
      </c>
      <c r="K959" s="160">
        <v>0</v>
      </c>
      <c r="L959" s="296">
        <f>I959+J959+K959</f>
        <v>0</v>
      </c>
      <c r="M959" s="12">
        <f t="shared" si="222"/>
      </c>
      <c r="N959" s="13"/>
    </row>
    <row r="960" spans="2:14" ht="15.75">
      <c r="B960" s="293"/>
      <c r="C960" s="286">
        <v>2190</v>
      </c>
      <c r="D960" s="346" t="s">
        <v>219</v>
      </c>
      <c r="E960" s="288">
        <f>F960+G960+H960</f>
        <v>0</v>
      </c>
      <c r="F960" s="173"/>
      <c r="G960" s="174"/>
      <c r="H960" s="1422"/>
      <c r="I960" s="173"/>
      <c r="J960" s="174"/>
      <c r="K960" s="1422"/>
      <c r="L960" s="288">
        <f>I960+J960+K960</f>
        <v>0</v>
      </c>
      <c r="M960" s="12">
        <f t="shared" si="222"/>
      </c>
      <c r="N960" s="13"/>
    </row>
    <row r="961" spans="2:14" ht="15.75">
      <c r="B961" s="273">
        <v>2200</v>
      </c>
      <c r="C961" s="1840" t="s">
        <v>220</v>
      </c>
      <c r="D961" s="1841"/>
      <c r="E961" s="311">
        <f aca="true" t="shared" si="225" ref="E961:L961">SUM(E962:E963)</f>
        <v>0</v>
      </c>
      <c r="F961" s="275">
        <f t="shared" si="225"/>
        <v>0</v>
      </c>
      <c r="G961" s="276">
        <f t="shared" si="225"/>
        <v>0</v>
      </c>
      <c r="H961" s="277">
        <f t="shared" si="225"/>
        <v>0</v>
      </c>
      <c r="I961" s="275">
        <f t="shared" si="225"/>
        <v>0</v>
      </c>
      <c r="J961" s="276">
        <f t="shared" si="225"/>
        <v>0</v>
      </c>
      <c r="K961" s="277">
        <f t="shared" si="225"/>
        <v>0</v>
      </c>
      <c r="L961" s="311">
        <f t="shared" si="225"/>
        <v>0</v>
      </c>
      <c r="M961" s="12">
        <f t="shared" si="222"/>
      </c>
      <c r="N961" s="13"/>
    </row>
    <row r="962" spans="2:14" ht="15.75">
      <c r="B962" s="293"/>
      <c r="C962" s="280">
        <v>2221</v>
      </c>
      <c r="D962" s="281" t="s">
        <v>309</v>
      </c>
      <c r="E962" s="282">
        <f aca="true" t="shared" si="226" ref="E962:E967">F962+G962+H962</f>
        <v>0</v>
      </c>
      <c r="F962" s="152"/>
      <c r="G962" s="153"/>
      <c r="H962" s="1419"/>
      <c r="I962" s="152"/>
      <c r="J962" s="153"/>
      <c r="K962" s="1419"/>
      <c r="L962" s="282">
        <f aca="true" t="shared" si="227" ref="L962:L967">I962+J962+K962</f>
        <v>0</v>
      </c>
      <c r="M962" s="12">
        <f t="shared" si="222"/>
      </c>
      <c r="N962" s="13"/>
    </row>
    <row r="963" spans="2:14" ht="15.75">
      <c r="B963" s="293"/>
      <c r="C963" s="286">
        <v>2224</v>
      </c>
      <c r="D963" s="287" t="s">
        <v>221</v>
      </c>
      <c r="E963" s="288">
        <f t="shared" si="226"/>
        <v>0</v>
      </c>
      <c r="F963" s="173"/>
      <c r="G963" s="174"/>
      <c r="H963" s="1422"/>
      <c r="I963" s="173"/>
      <c r="J963" s="174"/>
      <c r="K963" s="1422"/>
      <c r="L963" s="288">
        <f t="shared" si="227"/>
        <v>0</v>
      </c>
      <c r="M963" s="12">
        <f t="shared" si="222"/>
      </c>
      <c r="N963" s="13"/>
    </row>
    <row r="964" spans="2:14" ht="15.75">
      <c r="B964" s="273">
        <v>2500</v>
      </c>
      <c r="C964" s="1840" t="s">
        <v>222</v>
      </c>
      <c r="D964" s="1841"/>
      <c r="E964" s="311">
        <f t="shared" si="226"/>
        <v>0</v>
      </c>
      <c r="F964" s="1423"/>
      <c r="G964" s="1424"/>
      <c r="H964" s="1425"/>
      <c r="I964" s="1423"/>
      <c r="J964" s="1424"/>
      <c r="K964" s="1425"/>
      <c r="L964" s="311">
        <f t="shared" si="227"/>
        <v>0</v>
      </c>
      <c r="M964" s="12">
        <f t="shared" si="222"/>
      </c>
      <c r="N964" s="13"/>
    </row>
    <row r="965" spans="2:14" ht="15.75">
      <c r="B965" s="273">
        <v>2600</v>
      </c>
      <c r="C965" s="1842" t="s">
        <v>223</v>
      </c>
      <c r="D965" s="1843"/>
      <c r="E965" s="311">
        <f t="shared" si="226"/>
        <v>0</v>
      </c>
      <c r="F965" s="1423"/>
      <c r="G965" s="1424"/>
      <c r="H965" s="1425"/>
      <c r="I965" s="1423"/>
      <c r="J965" s="1424"/>
      <c r="K965" s="1425"/>
      <c r="L965" s="311">
        <f t="shared" si="227"/>
        <v>0</v>
      </c>
      <c r="M965" s="12">
        <f t="shared" si="222"/>
      </c>
      <c r="N965" s="13"/>
    </row>
    <row r="966" spans="2:14" ht="15.75">
      <c r="B966" s="273">
        <v>2700</v>
      </c>
      <c r="C966" s="1842" t="s">
        <v>224</v>
      </c>
      <c r="D966" s="1843"/>
      <c r="E966" s="311">
        <f t="shared" si="226"/>
        <v>0</v>
      </c>
      <c r="F966" s="1423"/>
      <c r="G966" s="1424"/>
      <c r="H966" s="1425"/>
      <c r="I966" s="1423"/>
      <c r="J966" s="1424"/>
      <c r="K966" s="1425"/>
      <c r="L966" s="311">
        <f t="shared" si="227"/>
        <v>0</v>
      </c>
      <c r="M966" s="12">
        <f t="shared" si="222"/>
      </c>
      <c r="N966" s="13"/>
    </row>
    <row r="967" spans="2:14" ht="15.75">
      <c r="B967" s="273">
        <v>2800</v>
      </c>
      <c r="C967" s="1842" t="s">
        <v>1676</v>
      </c>
      <c r="D967" s="1843"/>
      <c r="E967" s="311">
        <f t="shared" si="226"/>
        <v>0</v>
      </c>
      <c r="F967" s="1423"/>
      <c r="G967" s="1424"/>
      <c r="H967" s="1425"/>
      <c r="I967" s="1423"/>
      <c r="J967" s="1424"/>
      <c r="K967" s="1425"/>
      <c r="L967" s="311">
        <f t="shared" si="227"/>
        <v>0</v>
      </c>
      <c r="M967" s="12">
        <f t="shared" si="222"/>
      </c>
      <c r="N967" s="13"/>
    </row>
    <row r="968" spans="2:14" ht="15.75">
      <c r="B968" s="273">
        <v>2900</v>
      </c>
      <c r="C968" s="1840" t="s">
        <v>225</v>
      </c>
      <c r="D968" s="1841"/>
      <c r="E968" s="311">
        <f aca="true" t="shared" si="228" ref="E968:L968">SUM(E969:E976)</f>
        <v>0</v>
      </c>
      <c r="F968" s="275">
        <f t="shared" si="228"/>
        <v>0</v>
      </c>
      <c r="G968" s="275">
        <f t="shared" si="228"/>
        <v>0</v>
      </c>
      <c r="H968" s="275">
        <f t="shared" si="228"/>
        <v>0</v>
      </c>
      <c r="I968" s="275">
        <f t="shared" si="228"/>
        <v>0</v>
      </c>
      <c r="J968" s="275">
        <f t="shared" si="228"/>
        <v>0</v>
      </c>
      <c r="K968" s="275">
        <f t="shared" si="228"/>
        <v>0</v>
      </c>
      <c r="L968" s="275">
        <f t="shared" si="228"/>
        <v>0</v>
      </c>
      <c r="M968" s="12">
        <f t="shared" si="222"/>
      </c>
      <c r="N968" s="13"/>
    </row>
    <row r="969" spans="2:14" ht="15.75">
      <c r="B969" s="347"/>
      <c r="C969" s="280">
        <v>2910</v>
      </c>
      <c r="D969" s="348" t="s">
        <v>2010</v>
      </c>
      <c r="E969" s="282">
        <f aca="true" t="shared" si="229" ref="E969:E976">F969+G969+H969</f>
        <v>0</v>
      </c>
      <c r="F969" s="152"/>
      <c r="G969" s="153"/>
      <c r="H969" s="1419"/>
      <c r="I969" s="152"/>
      <c r="J969" s="153"/>
      <c r="K969" s="1419"/>
      <c r="L969" s="282">
        <f aca="true" t="shared" si="230" ref="L969:L976">I969+J969+K969</f>
        <v>0</v>
      </c>
      <c r="M969" s="12">
        <f t="shared" si="222"/>
      </c>
      <c r="N969" s="13"/>
    </row>
    <row r="970" spans="2:14" ht="15.75">
      <c r="B970" s="347"/>
      <c r="C970" s="280">
        <v>2920</v>
      </c>
      <c r="D970" s="348" t="s">
        <v>226</v>
      </c>
      <c r="E970" s="282">
        <f t="shared" si="229"/>
        <v>0</v>
      </c>
      <c r="F970" s="152"/>
      <c r="G970" s="153"/>
      <c r="H970" s="1419"/>
      <c r="I970" s="152"/>
      <c r="J970" s="153"/>
      <c r="K970" s="1419"/>
      <c r="L970" s="282">
        <f t="shared" si="230"/>
        <v>0</v>
      </c>
      <c r="M970" s="12">
        <f t="shared" si="222"/>
      </c>
      <c r="N970" s="13"/>
    </row>
    <row r="971" spans="2:14" ht="31.5">
      <c r="B971" s="347"/>
      <c r="C971" s="325">
        <v>2969</v>
      </c>
      <c r="D971" s="349" t="s">
        <v>227</v>
      </c>
      <c r="E971" s="327">
        <f t="shared" si="229"/>
        <v>0</v>
      </c>
      <c r="F971" s="450"/>
      <c r="G971" s="451"/>
      <c r="H971" s="1426"/>
      <c r="I971" s="450"/>
      <c r="J971" s="451"/>
      <c r="K971" s="1426"/>
      <c r="L971" s="327">
        <f t="shared" si="230"/>
        <v>0</v>
      </c>
      <c r="M971" s="12">
        <f t="shared" si="222"/>
      </c>
      <c r="N971" s="13"/>
    </row>
    <row r="972" spans="2:14" ht="31.5">
      <c r="B972" s="347"/>
      <c r="C972" s="350">
        <v>2970</v>
      </c>
      <c r="D972" s="351" t="s">
        <v>228</v>
      </c>
      <c r="E972" s="352">
        <f t="shared" si="229"/>
        <v>0</v>
      </c>
      <c r="F972" s="637"/>
      <c r="G972" s="638"/>
      <c r="H972" s="1427"/>
      <c r="I972" s="637"/>
      <c r="J972" s="638"/>
      <c r="K972" s="1427"/>
      <c r="L972" s="352">
        <f t="shared" si="230"/>
        <v>0</v>
      </c>
      <c r="M972" s="12">
        <f t="shared" si="222"/>
      </c>
      <c r="N972" s="13"/>
    </row>
    <row r="973" spans="2:14" ht="15.75">
      <c r="B973" s="347"/>
      <c r="C973" s="334">
        <v>2989</v>
      </c>
      <c r="D973" s="356" t="s">
        <v>229</v>
      </c>
      <c r="E973" s="336">
        <f t="shared" si="229"/>
        <v>0</v>
      </c>
      <c r="F973" s="601"/>
      <c r="G973" s="602"/>
      <c r="H973" s="1428"/>
      <c r="I973" s="601"/>
      <c r="J973" s="602"/>
      <c r="K973" s="1428"/>
      <c r="L973" s="336">
        <f t="shared" si="230"/>
        <v>0</v>
      </c>
      <c r="M973" s="12">
        <f t="shared" si="222"/>
      </c>
      <c r="N973" s="13"/>
    </row>
    <row r="974" spans="2:14" ht="31.5">
      <c r="B974" s="293"/>
      <c r="C974" s="319">
        <v>2990</v>
      </c>
      <c r="D974" s="357" t="s">
        <v>2011</v>
      </c>
      <c r="E974" s="321">
        <f t="shared" si="229"/>
        <v>0</v>
      </c>
      <c r="F974" s="455"/>
      <c r="G974" s="456"/>
      <c r="H974" s="1429"/>
      <c r="I974" s="455"/>
      <c r="J974" s="456"/>
      <c r="K974" s="1429"/>
      <c r="L974" s="321">
        <f t="shared" si="230"/>
        <v>0</v>
      </c>
      <c r="M974" s="12">
        <f t="shared" si="222"/>
      </c>
      <c r="N974" s="13"/>
    </row>
    <row r="975" spans="2:14" ht="15.75">
      <c r="B975" s="293"/>
      <c r="C975" s="319">
        <v>2991</v>
      </c>
      <c r="D975" s="357" t="s">
        <v>230</v>
      </c>
      <c r="E975" s="321">
        <f t="shared" si="229"/>
        <v>0</v>
      </c>
      <c r="F975" s="455"/>
      <c r="G975" s="456"/>
      <c r="H975" s="1429"/>
      <c r="I975" s="455"/>
      <c r="J975" s="456"/>
      <c r="K975" s="1429"/>
      <c r="L975" s="321">
        <f t="shared" si="230"/>
        <v>0</v>
      </c>
      <c r="M975" s="12">
        <f t="shared" si="222"/>
      </c>
      <c r="N975" s="13"/>
    </row>
    <row r="976" spans="2:14" ht="15.75">
      <c r="B976" s="293"/>
      <c r="C976" s="286">
        <v>2992</v>
      </c>
      <c r="D976" s="358" t="s">
        <v>231</v>
      </c>
      <c r="E976" s="288">
        <f t="shared" si="229"/>
        <v>0</v>
      </c>
      <c r="F976" s="173"/>
      <c r="G976" s="174"/>
      <c r="H976" s="1422"/>
      <c r="I976" s="173"/>
      <c r="J976" s="174"/>
      <c r="K976" s="1422"/>
      <c r="L976" s="288">
        <f t="shared" si="230"/>
        <v>0</v>
      </c>
      <c r="M976" s="12">
        <f t="shared" si="222"/>
      </c>
      <c r="N976" s="13"/>
    </row>
    <row r="977" spans="2:14" ht="15.75">
      <c r="B977" s="273">
        <v>3300</v>
      </c>
      <c r="C977" s="359" t="s">
        <v>232</v>
      </c>
      <c r="D977" s="1603"/>
      <c r="E977" s="311">
        <f aca="true" t="shared" si="231" ref="E977:L977">SUM(E978:E983)</f>
        <v>0</v>
      </c>
      <c r="F977" s="275">
        <f t="shared" si="231"/>
        <v>0</v>
      </c>
      <c r="G977" s="276">
        <f t="shared" si="231"/>
        <v>0</v>
      </c>
      <c r="H977" s="277">
        <f t="shared" si="231"/>
        <v>0</v>
      </c>
      <c r="I977" s="275">
        <f t="shared" si="231"/>
        <v>0</v>
      </c>
      <c r="J977" s="276">
        <f t="shared" si="231"/>
        <v>0</v>
      </c>
      <c r="K977" s="277">
        <f t="shared" si="231"/>
        <v>0</v>
      </c>
      <c r="L977" s="311">
        <f t="shared" si="231"/>
        <v>0</v>
      </c>
      <c r="M977" s="12">
        <f t="shared" si="222"/>
      </c>
      <c r="N977" s="13"/>
    </row>
    <row r="978" spans="2:14" ht="15.75">
      <c r="B978" s="292"/>
      <c r="C978" s="280">
        <v>3301</v>
      </c>
      <c r="D978" s="360" t="s">
        <v>233</v>
      </c>
      <c r="E978" s="282">
        <f aca="true" t="shared" si="232" ref="E978:E986">F978+G978+H978</f>
        <v>0</v>
      </c>
      <c r="F978" s="488">
        <v>0</v>
      </c>
      <c r="G978" s="489">
        <v>0</v>
      </c>
      <c r="H978" s="154">
        <v>0</v>
      </c>
      <c r="I978" s="488">
        <v>0</v>
      </c>
      <c r="J978" s="489">
        <v>0</v>
      </c>
      <c r="K978" s="154">
        <v>0</v>
      </c>
      <c r="L978" s="282">
        <f aca="true" t="shared" si="233" ref="L978:L986">I978+J978+K978</f>
        <v>0</v>
      </c>
      <c r="M978" s="12">
        <f t="shared" si="222"/>
      </c>
      <c r="N978" s="13"/>
    </row>
    <row r="979" spans="2:14" ht="15.75">
      <c r="B979" s="292"/>
      <c r="C979" s="294">
        <v>3302</v>
      </c>
      <c r="D979" s="361" t="s">
        <v>722</v>
      </c>
      <c r="E979" s="296">
        <f t="shared" si="232"/>
        <v>0</v>
      </c>
      <c r="F979" s="490">
        <v>0</v>
      </c>
      <c r="G979" s="491">
        <v>0</v>
      </c>
      <c r="H979" s="160">
        <v>0</v>
      </c>
      <c r="I979" s="490">
        <v>0</v>
      </c>
      <c r="J979" s="491">
        <v>0</v>
      </c>
      <c r="K979" s="160">
        <v>0</v>
      </c>
      <c r="L979" s="296">
        <f t="shared" si="233"/>
        <v>0</v>
      </c>
      <c r="M979" s="12">
        <f aca="true" t="shared" si="234" ref="M979:M1010">(IF($E979&lt;&gt;0,$M$2,IF($L979&lt;&gt;0,$M$2,"")))</f>
      </c>
      <c r="N979" s="13"/>
    </row>
    <row r="980" spans="2:14" ht="15.75">
      <c r="B980" s="292"/>
      <c r="C980" s="294">
        <v>3303</v>
      </c>
      <c r="D980" s="361" t="s">
        <v>234</v>
      </c>
      <c r="E980" s="296">
        <f t="shared" si="232"/>
        <v>0</v>
      </c>
      <c r="F980" s="490">
        <v>0</v>
      </c>
      <c r="G980" s="491">
        <v>0</v>
      </c>
      <c r="H980" s="160">
        <v>0</v>
      </c>
      <c r="I980" s="490">
        <v>0</v>
      </c>
      <c r="J980" s="491">
        <v>0</v>
      </c>
      <c r="K980" s="160">
        <v>0</v>
      </c>
      <c r="L980" s="296">
        <f t="shared" si="233"/>
        <v>0</v>
      </c>
      <c r="M980" s="12">
        <f t="shared" si="234"/>
      </c>
      <c r="N980" s="13"/>
    </row>
    <row r="981" spans="2:14" ht="15.75">
      <c r="B981" s="292"/>
      <c r="C981" s="294">
        <v>3304</v>
      </c>
      <c r="D981" s="361" t="s">
        <v>235</v>
      </c>
      <c r="E981" s="296">
        <f t="shared" si="232"/>
        <v>0</v>
      </c>
      <c r="F981" s="490">
        <v>0</v>
      </c>
      <c r="G981" s="491">
        <v>0</v>
      </c>
      <c r="H981" s="160">
        <v>0</v>
      </c>
      <c r="I981" s="490">
        <v>0</v>
      </c>
      <c r="J981" s="491">
        <v>0</v>
      </c>
      <c r="K981" s="160">
        <v>0</v>
      </c>
      <c r="L981" s="296">
        <f t="shared" si="233"/>
        <v>0</v>
      </c>
      <c r="M981" s="12">
        <f t="shared" si="234"/>
      </c>
      <c r="N981" s="13"/>
    </row>
    <row r="982" spans="2:14" ht="15.75">
      <c r="B982" s="292"/>
      <c r="C982" s="294">
        <v>3305</v>
      </c>
      <c r="D982" s="361" t="s">
        <v>236</v>
      </c>
      <c r="E982" s="296">
        <f t="shared" si="232"/>
        <v>0</v>
      </c>
      <c r="F982" s="490">
        <v>0</v>
      </c>
      <c r="G982" s="491">
        <v>0</v>
      </c>
      <c r="H982" s="160">
        <v>0</v>
      </c>
      <c r="I982" s="490">
        <v>0</v>
      </c>
      <c r="J982" s="491">
        <v>0</v>
      </c>
      <c r="K982" s="160">
        <v>0</v>
      </c>
      <c r="L982" s="296">
        <f t="shared" si="233"/>
        <v>0</v>
      </c>
      <c r="M982" s="12">
        <f t="shared" si="234"/>
      </c>
      <c r="N982" s="13"/>
    </row>
    <row r="983" spans="2:14" ht="31.5">
      <c r="B983" s="292"/>
      <c r="C983" s="286">
        <v>3306</v>
      </c>
      <c r="D983" s="362" t="s">
        <v>1673</v>
      </c>
      <c r="E983" s="288">
        <f t="shared" si="232"/>
        <v>0</v>
      </c>
      <c r="F983" s="492">
        <v>0</v>
      </c>
      <c r="G983" s="493">
        <v>0</v>
      </c>
      <c r="H983" s="175">
        <v>0</v>
      </c>
      <c r="I983" s="492">
        <v>0</v>
      </c>
      <c r="J983" s="493">
        <v>0</v>
      </c>
      <c r="K983" s="175">
        <v>0</v>
      </c>
      <c r="L983" s="288">
        <f t="shared" si="233"/>
        <v>0</v>
      </c>
      <c r="M983" s="12">
        <f t="shared" si="234"/>
      </c>
      <c r="N983" s="13"/>
    </row>
    <row r="984" spans="2:14" ht="15.75">
      <c r="B984" s="273">
        <v>3900</v>
      </c>
      <c r="C984" s="1840" t="s">
        <v>237</v>
      </c>
      <c r="D984" s="1841"/>
      <c r="E984" s="311">
        <f t="shared" si="232"/>
        <v>0</v>
      </c>
      <c r="F984" s="1472">
        <v>0</v>
      </c>
      <c r="G984" s="1473">
        <v>0</v>
      </c>
      <c r="H984" s="1474">
        <v>0</v>
      </c>
      <c r="I984" s="1472">
        <v>0</v>
      </c>
      <c r="J984" s="1473">
        <v>0</v>
      </c>
      <c r="K984" s="1474">
        <v>0</v>
      </c>
      <c r="L984" s="311">
        <f t="shared" si="233"/>
        <v>0</v>
      </c>
      <c r="M984" s="12">
        <f t="shared" si="234"/>
      </c>
      <c r="N984" s="13"/>
    </row>
    <row r="985" spans="2:14" ht="15.75">
      <c r="B985" s="273">
        <v>4000</v>
      </c>
      <c r="C985" s="1840" t="s">
        <v>238</v>
      </c>
      <c r="D985" s="1841"/>
      <c r="E985" s="311">
        <f t="shared" si="232"/>
        <v>0</v>
      </c>
      <c r="F985" s="1423"/>
      <c r="G985" s="1424"/>
      <c r="H985" s="1425"/>
      <c r="I985" s="1423"/>
      <c r="J985" s="1424"/>
      <c r="K985" s="1425"/>
      <c r="L985" s="311">
        <f t="shared" si="233"/>
        <v>0</v>
      </c>
      <c r="M985" s="12">
        <f t="shared" si="234"/>
      </c>
      <c r="N985" s="13"/>
    </row>
    <row r="986" spans="2:14" ht="15.75">
      <c r="B986" s="273">
        <v>4100</v>
      </c>
      <c r="C986" s="1840" t="s">
        <v>239</v>
      </c>
      <c r="D986" s="1841"/>
      <c r="E986" s="311">
        <f t="shared" si="232"/>
        <v>0</v>
      </c>
      <c r="F986" s="1473">
        <v>0</v>
      </c>
      <c r="G986" s="1473">
        <v>0</v>
      </c>
      <c r="H986" s="1473">
        <v>0</v>
      </c>
      <c r="I986" s="1473">
        <v>0</v>
      </c>
      <c r="J986" s="1473">
        <v>0</v>
      </c>
      <c r="K986" s="1473">
        <v>0</v>
      </c>
      <c r="L986" s="311">
        <f t="shared" si="233"/>
        <v>0</v>
      </c>
      <c r="M986" s="12">
        <f t="shared" si="234"/>
      </c>
      <c r="N986" s="13"/>
    </row>
    <row r="987" spans="2:14" ht="15.75">
      <c r="B987" s="273">
        <v>4200</v>
      </c>
      <c r="C987" s="1840" t="s">
        <v>240</v>
      </c>
      <c r="D987" s="1841"/>
      <c r="E987" s="311">
        <f aca="true" t="shared" si="235" ref="E987:L987">SUM(E988:E993)</f>
        <v>0</v>
      </c>
      <c r="F987" s="275">
        <f t="shared" si="235"/>
        <v>0</v>
      </c>
      <c r="G987" s="276">
        <f t="shared" si="235"/>
        <v>0</v>
      </c>
      <c r="H987" s="277">
        <f t="shared" si="235"/>
        <v>0</v>
      </c>
      <c r="I987" s="275">
        <f t="shared" si="235"/>
        <v>0</v>
      </c>
      <c r="J987" s="276">
        <f t="shared" si="235"/>
        <v>0</v>
      </c>
      <c r="K987" s="277">
        <f t="shared" si="235"/>
        <v>0</v>
      </c>
      <c r="L987" s="311">
        <f t="shared" si="235"/>
        <v>0</v>
      </c>
      <c r="M987" s="12">
        <f t="shared" si="234"/>
      </c>
      <c r="N987" s="13"/>
    </row>
    <row r="988" spans="2:14" ht="15.75">
      <c r="B988" s="363"/>
      <c r="C988" s="280">
        <v>4201</v>
      </c>
      <c r="D988" s="281" t="s">
        <v>241</v>
      </c>
      <c r="E988" s="282">
        <f aca="true" t="shared" si="236" ref="E988:E993">F988+G988+H988</f>
        <v>0</v>
      </c>
      <c r="F988" s="152"/>
      <c r="G988" s="153"/>
      <c r="H988" s="1419"/>
      <c r="I988" s="152"/>
      <c r="J988" s="153"/>
      <c r="K988" s="1419"/>
      <c r="L988" s="282">
        <f aca="true" t="shared" si="237" ref="L988:L993">I988+J988+K988</f>
        <v>0</v>
      </c>
      <c r="M988" s="12">
        <f t="shared" si="234"/>
      </c>
      <c r="N988" s="13"/>
    </row>
    <row r="989" spans="2:14" ht="15.75">
      <c r="B989" s="363"/>
      <c r="C989" s="294">
        <v>4202</v>
      </c>
      <c r="D989" s="364" t="s">
        <v>242</v>
      </c>
      <c r="E989" s="296">
        <f t="shared" si="236"/>
        <v>0</v>
      </c>
      <c r="F989" s="158"/>
      <c r="G989" s="159"/>
      <c r="H989" s="1421"/>
      <c r="I989" s="158"/>
      <c r="J989" s="159"/>
      <c r="K989" s="1421"/>
      <c r="L989" s="296">
        <f t="shared" si="237"/>
        <v>0</v>
      </c>
      <c r="M989" s="12">
        <f t="shared" si="234"/>
      </c>
      <c r="N989" s="13"/>
    </row>
    <row r="990" spans="2:14" ht="15.75">
      <c r="B990" s="363"/>
      <c r="C990" s="294">
        <v>4214</v>
      </c>
      <c r="D990" s="364" t="s">
        <v>243</v>
      </c>
      <c r="E990" s="296">
        <f t="shared" si="236"/>
        <v>0</v>
      </c>
      <c r="F990" s="158"/>
      <c r="G990" s="159"/>
      <c r="H990" s="1421"/>
      <c r="I990" s="158"/>
      <c r="J990" s="159"/>
      <c r="K990" s="1421"/>
      <c r="L990" s="296">
        <f t="shared" si="237"/>
        <v>0</v>
      </c>
      <c r="M990" s="12">
        <f t="shared" si="234"/>
      </c>
      <c r="N990" s="13"/>
    </row>
    <row r="991" spans="2:14" ht="15.75">
      <c r="B991" s="363"/>
      <c r="C991" s="294">
        <v>4217</v>
      </c>
      <c r="D991" s="364" t="s">
        <v>244</v>
      </c>
      <c r="E991" s="296">
        <f t="shared" si="236"/>
        <v>0</v>
      </c>
      <c r="F991" s="158"/>
      <c r="G991" s="159"/>
      <c r="H991" s="1421"/>
      <c r="I991" s="158"/>
      <c r="J991" s="159"/>
      <c r="K991" s="1421"/>
      <c r="L991" s="296">
        <f t="shared" si="237"/>
        <v>0</v>
      </c>
      <c r="M991" s="12">
        <f t="shared" si="234"/>
      </c>
      <c r="N991" s="13"/>
    </row>
    <row r="992" spans="2:14" ht="15.75">
      <c r="B992" s="363"/>
      <c r="C992" s="294">
        <v>4218</v>
      </c>
      <c r="D992" s="295" t="s">
        <v>245</v>
      </c>
      <c r="E992" s="296">
        <f t="shared" si="236"/>
        <v>0</v>
      </c>
      <c r="F992" s="158"/>
      <c r="G992" s="159"/>
      <c r="H992" s="1421"/>
      <c r="I992" s="158"/>
      <c r="J992" s="159"/>
      <c r="K992" s="1421"/>
      <c r="L992" s="296">
        <f t="shared" si="237"/>
        <v>0</v>
      </c>
      <c r="M992" s="12">
        <f t="shared" si="234"/>
      </c>
      <c r="N992" s="13"/>
    </row>
    <row r="993" spans="2:14" ht="15.75">
      <c r="B993" s="363"/>
      <c r="C993" s="286">
        <v>4219</v>
      </c>
      <c r="D993" s="344" t="s">
        <v>246</v>
      </c>
      <c r="E993" s="288">
        <f t="shared" si="236"/>
        <v>0</v>
      </c>
      <c r="F993" s="173"/>
      <c r="G993" s="174"/>
      <c r="H993" s="1422"/>
      <c r="I993" s="173"/>
      <c r="J993" s="174"/>
      <c r="K993" s="1422"/>
      <c r="L993" s="288">
        <f t="shared" si="237"/>
        <v>0</v>
      </c>
      <c r="M993" s="12">
        <f t="shared" si="234"/>
      </c>
      <c r="N993" s="13"/>
    </row>
    <row r="994" spans="2:14" ht="15.75">
      <c r="B994" s="273">
        <v>4300</v>
      </c>
      <c r="C994" s="1840" t="s">
        <v>1677</v>
      </c>
      <c r="D994" s="1841"/>
      <c r="E994" s="311">
        <f aca="true" t="shared" si="238" ref="E994:L994">SUM(E995:E997)</f>
        <v>0</v>
      </c>
      <c r="F994" s="275">
        <f t="shared" si="238"/>
        <v>0</v>
      </c>
      <c r="G994" s="276">
        <f t="shared" si="238"/>
        <v>0</v>
      </c>
      <c r="H994" s="277">
        <f t="shared" si="238"/>
        <v>0</v>
      </c>
      <c r="I994" s="275">
        <f t="shared" si="238"/>
        <v>0</v>
      </c>
      <c r="J994" s="276">
        <f t="shared" si="238"/>
        <v>0</v>
      </c>
      <c r="K994" s="277">
        <f t="shared" si="238"/>
        <v>0</v>
      </c>
      <c r="L994" s="311">
        <f t="shared" si="238"/>
        <v>0</v>
      </c>
      <c r="M994" s="12">
        <f t="shared" si="234"/>
      </c>
      <c r="N994" s="13"/>
    </row>
    <row r="995" spans="2:14" ht="15.75">
      <c r="B995" s="363"/>
      <c r="C995" s="280">
        <v>4301</v>
      </c>
      <c r="D995" s="312" t="s">
        <v>247</v>
      </c>
      <c r="E995" s="282">
        <f aca="true" t="shared" si="239" ref="E995:E1000">F995+G995+H995</f>
        <v>0</v>
      </c>
      <c r="F995" s="152"/>
      <c r="G995" s="153"/>
      <c r="H995" s="1419"/>
      <c r="I995" s="152"/>
      <c r="J995" s="153"/>
      <c r="K995" s="1419"/>
      <c r="L995" s="282">
        <f aca="true" t="shared" si="240" ref="L995:L1000">I995+J995+K995</f>
        <v>0</v>
      </c>
      <c r="M995" s="12">
        <f t="shared" si="234"/>
      </c>
      <c r="N995" s="13"/>
    </row>
    <row r="996" spans="2:14" ht="15.75">
      <c r="B996" s="363"/>
      <c r="C996" s="294">
        <v>4302</v>
      </c>
      <c r="D996" s="364" t="s">
        <v>248</v>
      </c>
      <c r="E996" s="296">
        <f t="shared" si="239"/>
        <v>0</v>
      </c>
      <c r="F996" s="158"/>
      <c r="G996" s="159"/>
      <c r="H996" s="1421"/>
      <c r="I996" s="158"/>
      <c r="J996" s="159"/>
      <c r="K996" s="1421"/>
      <c r="L996" s="296">
        <f t="shared" si="240"/>
        <v>0</v>
      </c>
      <c r="M996" s="12">
        <f t="shared" si="234"/>
      </c>
      <c r="N996" s="13"/>
    </row>
    <row r="997" spans="2:14" ht="15.75">
      <c r="B997" s="363"/>
      <c r="C997" s="286">
        <v>4309</v>
      </c>
      <c r="D997" s="302" t="s">
        <v>249</v>
      </c>
      <c r="E997" s="288">
        <f t="shared" si="239"/>
        <v>0</v>
      </c>
      <c r="F997" s="173"/>
      <c r="G997" s="174"/>
      <c r="H997" s="1422"/>
      <c r="I997" s="173"/>
      <c r="J997" s="174"/>
      <c r="K997" s="1422"/>
      <c r="L997" s="288">
        <f t="shared" si="240"/>
        <v>0</v>
      </c>
      <c r="M997" s="12">
        <f t="shared" si="234"/>
      </c>
      <c r="N997" s="13"/>
    </row>
    <row r="998" spans="2:14" ht="15.75">
      <c r="B998" s="273">
        <v>4400</v>
      </c>
      <c r="C998" s="1840" t="s">
        <v>1674</v>
      </c>
      <c r="D998" s="1841"/>
      <c r="E998" s="311">
        <f t="shared" si="239"/>
        <v>0</v>
      </c>
      <c r="F998" s="1423"/>
      <c r="G998" s="1424"/>
      <c r="H998" s="1425"/>
      <c r="I998" s="1423"/>
      <c r="J998" s="1424"/>
      <c r="K998" s="1425"/>
      <c r="L998" s="311">
        <f t="shared" si="240"/>
        <v>0</v>
      </c>
      <c r="M998" s="12">
        <f t="shared" si="234"/>
      </c>
      <c r="N998" s="13"/>
    </row>
    <row r="999" spans="2:14" ht="15.75">
      <c r="B999" s="273">
        <v>4500</v>
      </c>
      <c r="C999" s="1840" t="s">
        <v>1675</v>
      </c>
      <c r="D999" s="1841"/>
      <c r="E999" s="311">
        <f t="shared" si="239"/>
        <v>0</v>
      </c>
      <c r="F999" s="1423"/>
      <c r="G999" s="1424"/>
      <c r="H999" s="1425"/>
      <c r="I999" s="1423"/>
      <c r="J999" s="1424"/>
      <c r="K999" s="1425"/>
      <c r="L999" s="311">
        <f t="shared" si="240"/>
        <v>0</v>
      </c>
      <c r="M999" s="12">
        <f t="shared" si="234"/>
      </c>
      <c r="N999" s="13"/>
    </row>
    <row r="1000" spans="2:14" ht="15.75">
      <c r="B1000" s="273">
        <v>4600</v>
      </c>
      <c r="C1000" s="1842" t="s">
        <v>250</v>
      </c>
      <c r="D1000" s="1843"/>
      <c r="E1000" s="311">
        <f t="shared" si="239"/>
        <v>0</v>
      </c>
      <c r="F1000" s="1423"/>
      <c r="G1000" s="1424"/>
      <c r="H1000" s="1425"/>
      <c r="I1000" s="1423"/>
      <c r="J1000" s="1424"/>
      <c r="K1000" s="1425"/>
      <c r="L1000" s="311">
        <f t="shared" si="240"/>
        <v>0</v>
      </c>
      <c r="M1000" s="12">
        <f t="shared" si="234"/>
      </c>
      <c r="N1000" s="13"/>
    </row>
    <row r="1001" spans="2:14" ht="15.75">
      <c r="B1001" s="273">
        <v>4900</v>
      </c>
      <c r="C1001" s="1840" t="s">
        <v>276</v>
      </c>
      <c r="D1001" s="1841"/>
      <c r="E1001" s="311">
        <f aca="true" t="shared" si="241" ref="E1001:L1001">+E1002+E1003</f>
        <v>0</v>
      </c>
      <c r="F1001" s="275">
        <f t="shared" si="241"/>
        <v>0</v>
      </c>
      <c r="G1001" s="276">
        <f t="shared" si="241"/>
        <v>0</v>
      </c>
      <c r="H1001" s="277">
        <f t="shared" si="241"/>
        <v>0</v>
      </c>
      <c r="I1001" s="275">
        <f t="shared" si="241"/>
        <v>0</v>
      </c>
      <c r="J1001" s="276">
        <f t="shared" si="241"/>
        <v>0</v>
      </c>
      <c r="K1001" s="277">
        <f t="shared" si="241"/>
        <v>0</v>
      </c>
      <c r="L1001" s="311">
        <f t="shared" si="241"/>
        <v>0</v>
      </c>
      <c r="M1001" s="12">
        <f t="shared" si="234"/>
      </c>
      <c r="N1001" s="13"/>
    </row>
    <row r="1002" spans="2:14" ht="15.75">
      <c r="B1002" s="363"/>
      <c r="C1002" s="280">
        <v>4901</v>
      </c>
      <c r="D1002" s="365" t="s">
        <v>277</v>
      </c>
      <c r="E1002" s="282">
        <f>F1002+G1002+H1002</f>
        <v>0</v>
      </c>
      <c r="F1002" s="152"/>
      <c r="G1002" s="153"/>
      <c r="H1002" s="1419"/>
      <c r="I1002" s="152"/>
      <c r="J1002" s="153"/>
      <c r="K1002" s="1419"/>
      <c r="L1002" s="282">
        <f>I1002+J1002+K1002</f>
        <v>0</v>
      </c>
      <c r="M1002" s="12">
        <f t="shared" si="234"/>
      </c>
      <c r="N1002" s="13"/>
    </row>
    <row r="1003" spans="2:14" ht="15.75">
      <c r="B1003" s="363"/>
      <c r="C1003" s="286">
        <v>4902</v>
      </c>
      <c r="D1003" s="302" t="s">
        <v>278</v>
      </c>
      <c r="E1003" s="288">
        <f>F1003+G1003+H1003</f>
        <v>0</v>
      </c>
      <c r="F1003" s="173"/>
      <c r="G1003" s="174"/>
      <c r="H1003" s="1422"/>
      <c r="I1003" s="173"/>
      <c r="J1003" s="174"/>
      <c r="K1003" s="1422"/>
      <c r="L1003" s="288">
        <f>I1003+J1003+K1003</f>
        <v>0</v>
      </c>
      <c r="M1003" s="12">
        <f t="shared" si="234"/>
      </c>
      <c r="N1003" s="13"/>
    </row>
    <row r="1004" spans="2:14" ht="15.75">
      <c r="B1004" s="366">
        <v>5100</v>
      </c>
      <c r="C1004" s="1838" t="s">
        <v>251</v>
      </c>
      <c r="D1004" s="1839"/>
      <c r="E1004" s="311">
        <f>F1004+G1004+H1004</f>
        <v>0</v>
      </c>
      <c r="F1004" s="1423"/>
      <c r="G1004" s="1424"/>
      <c r="H1004" s="1425"/>
      <c r="I1004" s="1423"/>
      <c r="J1004" s="1424"/>
      <c r="K1004" s="1425"/>
      <c r="L1004" s="311">
        <f>I1004+J1004+K1004</f>
        <v>0</v>
      </c>
      <c r="M1004" s="12">
        <f t="shared" si="234"/>
      </c>
      <c r="N1004" s="13"/>
    </row>
    <row r="1005" spans="2:14" ht="15.75">
      <c r="B1005" s="366">
        <v>5200</v>
      </c>
      <c r="C1005" s="1838" t="s">
        <v>252</v>
      </c>
      <c r="D1005" s="1839"/>
      <c r="E1005" s="311">
        <f aca="true" t="shared" si="242" ref="E1005:L1005">SUM(E1006:E1012)</f>
        <v>0</v>
      </c>
      <c r="F1005" s="275">
        <f t="shared" si="242"/>
        <v>0</v>
      </c>
      <c r="G1005" s="276">
        <f t="shared" si="242"/>
        <v>0</v>
      </c>
      <c r="H1005" s="277">
        <f t="shared" si="242"/>
        <v>0</v>
      </c>
      <c r="I1005" s="275">
        <f t="shared" si="242"/>
        <v>0</v>
      </c>
      <c r="J1005" s="276">
        <f t="shared" si="242"/>
        <v>0</v>
      </c>
      <c r="K1005" s="277">
        <f t="shared" si="242"/>
        <v>0</v>
      </c>
      <c r="L1005" s="311">
        <f t="shared" si="242"/>
        <v>0</v>
      </c>
      <c r="M1005" s="12">
        <f t="shared" si="234"/>
      </c>
      <c r="N1005" s="13"/>
    </row>
    <row r="1006" spans="2:14" ht="15.75">
      <c r="B1006" s="367"/>
      <c r="C1006" s="368">
        <v>5201</v>
      </c>
      <c r="D1006" s="369" t="s">
        <v>253</v>
      </c>
      <c r="E1006" s="282">
        <f aca="true" t="shared" si="243" ref="E1006:E1012">F1006+G1006+H1006</f>
        <v>0</v>
      </c>
      <c r="F1006" s="152"/>
      <c r="G1006" s="153"/>
      <c r="H1006" s="1419"/>
      <c r="I1006" s="152"/>
      <c r="J1006" s="153"/>
      <c r="K1006" s="1419"/>
      <c r="L1006" s="282">
        <f aca="true" t="shared" si="244" ref="L1006:L1012">I1006+J1006+K1006</f>
        <v>0</v>
      </c>
      <c r="M1006" s="12">
        <f t="shared" si="234"/>
      </c>
      <c r="N1006" s="13"/>
    </row>
    <row r="1007" spans="2:14" ht="15.75">
      <c r="B1007" s="367"/>
      <c r="C1007" s="370">
        <v>5202</v>
      </c>
      <c r="D1007" s="371" t="s">
        <v>254</v>
      </c>
      <c r="E1007" s="296">
        <f t="shared" si="243"/>
        <v>0</v>
      </c>
      <c r="F1007" s="158"/>
      <c r="G1007" s="159"/>
      <c r="H1007" s="1421"/>
      <c r="I1007" s="158"/>
      <c r="J1007" s="159"/>
      <c r="K1007" s="1421"/>
      <c r="L1007" s="296">
        <f t="shared" si="244"/>
        <v>0</v>
      </c>
      <c r="M1007" s="12">
        <f t="shared" si="234"/>
      </c>
      <c r="N1007" s="13"/>
    </row>
    <row r="1008" spans="2:14" ht="15.75">
      <c r="B1008" s="367"/>
      <c r="C1008" s="370">
        <v>5203</v>
      </c>
      <c r="D1008" s="371" t="s">
        <v>627</v>
      </c>
      <c r="E1008" s="296">
        <f t="shared" si="243"/>
        <v>0</v>
      </c>
      <c r="F1008" s="158"/>
      <c r="G1008" s="159"/>
      <c r="H1008" s="1421"/>
      <c r="I1008" s="158"/>
      <c r="J1008" s="159"/>
      <c r="K1008" s="1421"/>
      <c r="L1008" s="296">
        <f t="shared" si="244"/>
        <v>0</v>
      </c>
      <c r="M1008" s="12">
        <f t="shared" si="234"/>
      </c>
      <c r="N1008" s="13"/>
    </row>
    <row r="1009" spans="2:14" ht="15.75">
      <c r="B1009" s="367"/>
      <c r="C1009" s="370">
        <v>5204</v>
      </c>
      <c r="D1009" s="371" t="s">
        <v>628</v>
      </c>
      <c r="E1009" s="296">
        <f t="shared" si="243"/>
        <v>0</v>
      </c>
      <c r="F1009" s="158"/>
      <c r="G1009" s="159"/>
      <c r="H1009" s="1421"/>
      <c r="I1009" s="158"/>
      <c r="J1009" s="159"/>
      <c r="K1009" s="1421"/>
      <c r="L1009" s="296">
        <f t="shared" si="244"/>
        <v>0</v>
      </c>
      <c r="M1009" s="12">
        <f t="shared" si="234"/>
      </c>
      <c r="N1009" s="13"/>
    </row>
    <row r="1010" spans="2:14" ht="15.75">
      <c r="B1010" s="367"/>
      <c r="C1010" s="370">
        <v>5205</v>
      </c>
      <c r="D1010" s="371" t="s">
        <v>629</v>
      </c>
      <c r="E1010" s="296">
        <f t="shared" si="243"/>
        <v>0</v>
      </c>
      <c r="F1010" s="158"/>
      <c r="G1010" s="159"/>
      <c r="H1010" s="1421"/>
      <c r="I1010" s="158"/>
      <c r="J1010" s="159"/>
      <c r="K1010" s="1421"/>
      <c r="L1010" s="296">
        <f t="shared" si="244"/>
        <v>0</v>
      </c>
      <c r="M1010" s="12">
        <f t="shared" si="234"/>
      </c>
      <c r="N1010" s="13"/>
    </row>
    <row r="1011" spans="2:14" ht="15.75">
      <c r="B1011" s="367"/>
      <c r="C1011" s="370">
        <v>5206</v>
      </c>
      <c r="D1011" s="371" t="s">
        <v>630</v>
      </c>
      <c r="E1011" s="296">
        <f t="shared" si="243"/>
        <v>0</v>
      </c>
      <c r="F1011" s="158"/>
      <c r="G1011" s="159"/>
      <c r="H1011" s="1421"/>
      <c r="I1011" s="158"/>
      <c r="J1011" s="159"/>
      <c r="K1011" s="1421"/>
      <c r="L1011" s="296">
        <f t="shared" si="244"/>
        <v>0</v>
      </c>
      <c r="M1011" s="12">
        <f aca="true" t="shared" si="245" ref="M1011:M1031">(IF($E1011&lt;&gt;0,$M$2,IF($L1011&lt;&gt;0,$M$2,"")))</f>
      </c>
      <c r="N1011" s="13"/>
    </row>
    <row r="1012" spans="2:14" ht="15.75">
      <c r="B1012" s="367"/>
      <c r="C1012" s="372">
        <v>5219</v>
      </c>
      <c r="D1012" s="373" t="s">
        <v>631</v>
      </c>
      <c r="E1012" s="288">
        <f t="shared" si="243"/>
        <v>0</v>
      </c>
      <c r="F1012" s="173"/>
      <c r="G1012" s="174"/>
      <c r="H1012" s="1422"/>
      <c r="I1012" s="173"/>
      <c r="J1012" s="174"/>
      <c r="K1012" s="1422"/>
      <c r="L1012" s="288">
        <f t="shared" si="244"/>
        <v>0</v>
      </c>
      <c r="M1012" s="12">
        <f t="shared" si="245"/>
      </c>
      <c r="N1012" s="13"/>
    </row>
    <row r="1013" spans="2:14" ht="15.75">
      <c r="B1013" s="366">
        <v>5300</v>
      </c>
      <c r="C1013" s="1838" t="s">
        <v>632</v>
      </c>
      <c r="D1013" s="1839"/>
      <c r="E1013" s="311">
        <f aca="true" t="shared" si="246" ref="E1013:L1013">SUM(E1014:E1015)</f>
        <v>0</v>
      </c>
      <c r="F1013" s="275">
        <f t="shared" si="246"/>
        <v>0</v>
      </c>
      <c r="G1013" s="276">
        <f t="shared" si="246"/>
        <v>0</v>
      </c>
      <c r="H1013" s="277">
        <f t="shared" si="246"/>
        <v>0</v>
      </c>
      <c r="I1013" s="275">
        <f t="shared" si="246"/>
        <v>0</v>
      </c>
      <c r="J1013" s="276">
        <f t="shared" si="246"/>
        <v>0</v>
      </c>
      <c r="K1013" s="277">
        <f t="shared" si="246"/>
        <v>0</v>
      </c>
      <c r="L1013" s="311">
        <f t="shared" si="246"/>
        <v>0</v>
      </c>
      <c r="M1013" s="12">
        <f t="shared" si="245"/>
      </c>
      <c r="N1013" s="13"/>
    </row>
    <row r="1014" spans="2:14" ht="15.75">
      <c r="B1014" s="367"/>
      <c r="C1014" s="368">
        <v>5301</v>
      </c>
      <c r="D1014" s="369" t="s">
        <v>310</v>
      </c>
      <c r="E1014" s="282">
        <f>F1014+G1014+H1014</f>
        <v>0</v>
      </c>
      <c r="F1014" s="152"/>
      <c r="G1014" s="153"/>
      <c r="H1014" s="1419"/>
      <c r="I1014" s="152"/>
      <c r="J1014" s="153"/>
      <c r="K1014" s="1419"/>
      <c r="L1014" s="282">
        <f>I1014+J1014+K1014</f>
        <v>0</v>
      </c>
      <c r="M1014" s="12">
        <f t="shared" si="245"/>
      </c>
      <c r="N1014" s="13"/>
    </row>
    <row r="1015" spans="2:14" ht="15.75">
      <c r="B1015" s="367"/>
      <c r="C1015" s="372">
        <v>5309</v>
      </c>
      <c r="D1015" s="373" t="s">
        <v>633</v>
      </c>
      <c r="E1015" s="288">
        <f>F1015+G1015+H1015</f>
        <v>0</v>
      </c>
      <c r="F1015" s="173"/>
      <c r="G1015" s="174"/>
      <c r="H1015" s="1422"/>
      <c r="I1015" s="173"/>
      <c r="J1015" s="174"/>
      <c r="K1015" s="1422"/>
      <c r="L1015" s="288">
        <f>I1015+J1015+K1015</f>
        <v>0</v>
      </c>
      <c r="M1015" s="12">
        <f t="shared" si="245"/>
      </c>
      <c r="N1015" s="13"/>
    </row>
    <row r="1016" spans="2:14" ht="15.75">
      <c r="B1016" s="366">
        <v>5400</v>
      </c>
      <c r="C1016" s="1838" t="s">
        <v>692</v>
      </c>
      <c r="D1016" s="1839"/>
      <c r="E1016" s="311">
        <f>F1016+G1016+H1016</f>
        <v>0</v>
      </c>
      <c r="F1016" s="1423"/>
      <c r="G1016" s="1424"/>
      <c r="H1016" s="1425"/>
      <c r="I1016" s="1423"/>
      <c r="J1016" s="1424"/>
      <c r="K1016" s="1425"/>
      <c r="L1016" s="311">
        <f>I1016+J1016+K1016</f>
        <v>0</v>
      </c>
      <c r="M1016" s="12">
        <f t="shared" si="245"/>
      </c>
      <c r="N1016" s="13"/>
    </row>
    <row r="1017" spans="2:14" ht="15.75">
      <c r="B1017" s="273">
        <v>5500</v>
      </c>
      <c r="C1017" s="1840" t="s">
        <v>693</v>
      </c>
      <c r="D1017" s="1841"/>
      <c r="E1017" s="311">
        <f aca="true" t="shared" si="247" ref="E1017:L1017">SUM(E1018:E1021)</f>
        <v>0</v>
      </c>
      <c r="F1017" s="275">
        <f t="shared" si="247"/>
        <v>0</v>
      </c>
      <c r="G1017" s="276">
        <f t="shared" si="247"/>
        <v>0</v>
      </c>
      <c r="H1017" s="277">
        <f t="shared" si="247"/>
        <v>0</v>
      </c>
      <c r="I1017" s="275">
        <f t="shared" si="247"/>
        <v>0</v>
      </c>
      <c r="J1017" s="276">
        <f t="shared" si="247"/>
        <v>0</v>
      </c>
      <c r="K1017" s="277">
        <f t="shared" si="247"/>
        <v>0</v>
      </c>
      <c r="L1017" s="311">
        <f t="shared" si="247"/>
        <v>0</v>
      </c>
      <c r="M1017" s="12">
        <f t="shared" si="245"/>
      </c>
      <c r="N1017" s="13"/>
    </row>
    <row r="1018" spans="2:14" ht="15.75">
      <c r="B1018" s="363"/>
      <c r="C1018" s="280">
        <v>5501</v>
      </c>
      <c r="D1018" s="312" t="s">
        <v>694</v>
      </c>
      <c r="E1018" s="282">
        <f>F1018+G1018+H1018</f>
        <v>0</v>
      </c>
      <c r="F1018" s="152"/>
      <c r="G1018" s="153"/>
      <c r="H1018" s="1419"/>
      <c r="I1018" s="152"/>
      <c r="J1018" s="153"/>
      <c r="K1018" s="1419"/>
      <c r="L1018" s="282">
        <f>I1018+J1018+K1018</f>
        <v>0</v>
      </c>
      <c r="M1018" s="12">
        <f t="shared" si="245"/>
      </c>
      <c r="N1018" s="13"/>
    </row>
    <row r="1019" spans="2:14" ht="15.75">
      <c r="B1019" s="363"/>
      <c r="C1019" s="294">
        <v>5502</v>
      </c>
      <c r="D1019" s="295" t="s">
        <v>695</v>
      </c>
      <c r="E1019" s="296">
        <f>F1019+G1019+H1019</f>
        <v>0</v>
      </c>
      <c r="F1019" s="158"/>
      <c r="G1019" s="159"/>
      <c r="H1019" s="1421"/>
      <c r="I1019" s="158"/>
      <c r="J1019" s="159"/>
      <c r="K1019" s="1421"/>
      <c r="L1019" s="296">
        <f>I1019+J1019+K1019</f>
        <v>0</v>
      </c>
      <c r="M1019" s="12">
        <f t="shared" si="245"/>
      </c>
      <c r="N1019" s="13"/>
    </row>
    <row r="1020" spans="2:14" ht="15.75">
      <c r="B1020" s="363"/>
      <c r="C1020" s="294">
        <v>5503</v>
      </c>
      <c r="D1020" s="364" t="s">
        <v>696</v>
      </c>
      <c r="E1020" s="296">
        <f>F1020+G1020+H1020</f>
        <v>0</v>
      </c>
      <c r="F1020" s="158"/>
      <c r="G1020" s="159"/>
      <c r="H1020" s="1421"/>
      <c r="I1020" s="158"/>
      <c r="J1020" s="159"/>
      <c r="K1020" s="1421"/>
      <c r="L1020" s="296">
        <f>I1020+J1020+K1020</f>
        <v>0</v>
      </c>
      <c r="M1020" s="12">
        <f t="shared" si="245"/>
      </c>
      <c r="N1020" s="13"/>
    </row>
    <row r="1021" spans="2:14" ht="15.75">
      <c r="B1021" s="363"/>
      <c r="C1021" s="286">
        <v>5504</v>
      </c>
      <c r="D1021" s="340" t="s">
        <v>697</v>
      </c>
      <c r="E1021" s="288">
        <f>F1021+G1021+H1021</f>
        <v>0</v>
      </c>
      <c r="F1021" s="173"/>
      <c r="G1021" s="174"/>
      <c r="H1021" s="1422"/>
      <c r="I1021" s="173"/>
      <c r="J1021" s="174"/>
      <c r="K1021" s="1422"/>
      <c r="L1021" s="288">
        <f>I1021+J1021+K1021</f>
        <v>0</v>
      </c>
      <c r="M1021" s="12">
        <f t="shared" si="245"/>
      </c>
      <c r="N1021" s="13"/>
    </row>
    <row r="1022" spans="2:14" ht="15.75">
      <c r="B1022" s="366">
        <v>5700</v>
      </c>
      <c r="C1022" s="1833" t="s">
        <v>923</v>
      </c>
      <c r="D1022" s="1834"/>
      <c r="E1022" s="311">
        <f aca="true" t="shared" si="248" ref="E1022:L1022">SUM(E1023:E1025)</f>
        <v>0</v>
      </c>
      <c r="F1022" s="275">
        <f t="shared" si="248"/>
        <v>0</v>
      </c>
      <c r="G1022" s="276">
        <f t="shared" si="248"/>
        <v>0</v>
      </c>
      <c r="H1022" s="277">
        <f t="shared" si="248"/>
        <v>0</v>
      </c>
      <c r="I1022" s="275">
        <f t="shared" si="248"/>
        <v>0</v>
      </c>
      <c r="J1022" s="276">
        <f t="shared" si="248"/>
        <v>0</v>
      </c>
      <c r="K1022" s="277">
        <f t="shared" si="248"/>
        <v>0</v>
      </c>
      <c r="L1022" s="311">
        <f t="shared" si="248"/>
        <v>0</v>
      </c>
      <c r="M1022" s="12">
        <f t="shared" si="245"/>
      </c>
      <c r="N1022" s="13"/>
    </row>
    <row r="1023" spans="2:14" ht="15.75">
      <c r="B1023" s="367"/>
      <c r="C1023" s="368">
        <v>5701</v>
      </c>
      <c r="D1023" s="369" t="s">
        <v>698</v>
      </c>
      <c r="E1023" s="282">
        <f>F1023+G1023+H1023</f>
        <v>0</v>
      </c>
      <c r="F1023" s="1473">
        <v>0</v>
      </c>
      <c r="G1023" s="1473">
        <v>0</v>
      </c>
      <c r="H1023" s="1473">
        <v>0</v>
      </c>
      <c r="I1023" s="1473">
        <v>0</v>
      </c>
      <c r="J1023" s="1473">
        <v>0</v>
      </c>
      <c r="K1023" s="1473">
        <v>0</v>
      </c>
      <c r="L1023" s="282">
        <f>I1023+J1023+K1023</f>
        <v>0</v>
      </c>
      <c r="M1023" s="12">
        <f t="shared" si="245"/>
      </c>
      <c r="N1023" s="13"/>
    </row>
    <row r="1024" spans="2:14" ht="15.75">
      <c r="B1024" s="367"/>
      <c r="C1024" s="374">
        <v>5702</v>
      </c>
      <c r="D1024" s="375" t="s">
        <v>699</v>
      </c>
      <c r="E1024" s="315">
        <f>F1024+G1024+H1024</f>
        <v>0</v>
      </c>
      <c r="F1024" s="1473">
        <v>0</v>
      </c>
      <c r="G1024" s="1473">
        <v>0</v>
      </c>
      <c r="H1024" s="1473">
        <v>0</v>
      </c>
      <c r="I1024" s="1473">
        <v>0</v>
      </c>
      <c r="J1024" s="1473">
        <v>0</v>
      </c>
      <c r="K1024" s="1473">
        <v>0</v>
      </c>
      <c r="L1024" s="315">
        <f>I1024+J1024+K1024</f>
        <v>0</v>
      </c>
      <c r="M1024" s="12">
        <f t="shared" si="245"/>
      </c>
      <c r="N1024" s="13"/>
    </row>
    <row r="1025" spans="2:14" ht="15.75">
      <c r="B1025" s="293"/>
      <c r="C1025" s="376">
        <v>4071</v>
      </c>
      <c r="D1025" s="377" t="s">
        <v>700</v>
      </c>
      <c r="E1025" s="378">
        <f>F1025+G1025+H1025</f>
        <v>0</v>
      </c>
      <c r="F1025" s="1473">
        <v>0</v>
      </c>
      <c r="G1025" s="1473">
        <v>0</v>
      </c>
      <c r="H1025" s="1473">
        <v>0</v>
      </c>
      <c r="I1025" s="1473">
        <v>0</v>
      </c>
      <c r="J1025" s="1473">
        <v>0</v>
      </c>
      <c r="K1025" s="1473">
        <v>0</v>
      </c>
      <c r="L1025" s="378">
        <f>I1025+J1025+K1025</f>
        <v>0</v>
      </c>
      <c r="M1025" s="12">
        <f t="shared" si="245"/>
      </c>
      <c r="N1025" s="13"/>
    </row>
    <row r="1026" spans="2:14" ht="15.75">
      <c r="B1026" s="583"/>
      <c r="C1026" s="1835" t="s">
        <v>701</v>
      </c>
      <c r="D1026" s="1836"/>
      <c r="E1026" s="1439"/>
      <c r="F1026" s="1439"/>
      <c r="G1026" s="1439"/>
      <c r="H1026" s="1439"/>
      <c r="I1026" s="1439"/>
      <c r="J1026" s="1439"/>
      <c r="K1026" s="1439"/>
      <c r="L1026" s="1440"/>
      <c r="M1026" s="12">
        <f t="shared" si="245"/>
      </c>
      <c r="N1026" s="13"/>
    </row>
    <row r="1027" spans="2:14" ht="15.75">
      <c r="B1027" s="382">
        <v>98</v>
      </c>
      <c r="C1027" s="1835" t="s">
        <v>701</v>
      </c>
      <c r="D1027" s="1836"/>
      <c r="E1027" s="383">
        <f>F1027+G1027+H1027</f>
        <v>0</v>
      </c>
      <c r="F1027" s="1430"/>
      <c r="G1027" s="1431"/>
      <c r="H1027" s="1432"/>
      <c r="I1027" s="1462">
        <v>0</v>
      </c>
      <c r="J1027" s="1463">
        <v>0</v>
      </c>
      <c r="K1027" s="1464">
        <v>0</v>
      </c>
      <c r="L1027" s="383">
        <f>I1027+J1027+K1027</f>
        <v>0</v>
      </c>
      <c r="M1027" s="12">
        <f t="shared" si="245"/>
      </c>
      <c r="N1027" s="13"/>
    </row>
    <row r="1028" spans="2:14" ht="15.75">
      <c r="B1028" s="1434"/>
      <c r="C1028" s="1435"/>
      <c r="D1028" s="1436"/>
      <c r="E1028" s="270"/>
      <c r="F1028" s="270"/>
      <c r="G1028" s="270"/>
      <c r="H1028" s="270"/>
      <c r="I1028" s="270"/>
      <c r="J1028" s="270"/>
      <c r="K1028" s="270"/>
      <c r="L1028" s="271"/>
      <c r="M1028" s="12">
        <f t="shared" si="245"/>
      </c>
      <c r="N1028" s="13"/>
    </row>
    <row r="1029" spans="2:14" ht="15.75">
      <c r="B1029" s="1437"/>
      <c r="C1029" s="111"/>
      <c r="D1029" s="1438"/>
      <c r="E1029" s="219"/>
      <c r="F1029" s="219"/>
      <c r="G1029" s="219"/>
      <c r="H1029" s="219"/>
      <c r="I1029" s="219"/>
      <c r="J1029" s="219"/>
      <c r="K1029" s="219"/>
      <c r="L1029" s="390"/>
      <c r="M1029" s="12">
        <f t="shared" si="245"/>
      </c>
      <c r="N1029" s="13"/>
    </row>
    <row r="1030" spans="2:14" ht="15.75">
      <c r="B1030" s="1437"/>
      <c r="C1030" s="111"/>
      <c r="D1030" s="1438"/>
      <c r="E1030" s="219"/>
      <c r="F1030" s="219"/>
      <c r="G1030" s="219"/>
      <c r="H1030" s="219"/>
      <c r="I1030" s="219"/>
      <c r="J1030" s="219"/>
      <c r="K1030" s="219"/>
      <c r="L1030" s="390"/>
      <c r="M1030" s="12">
        <f t="shared" si="245"/>
      </c>
      <c r="N1030" s="13"/>
    </row>
    <row r="1031" spans="2:14" ht="15.75">
      <c r="B1031" s="1465"/>
      <c r="C1031" s="394" t="s">
        <v>748</v>
      </c>
      <c r="D1031" s="1433">
        <f>+B1031</f>
        <v>0</v>
      </c>
      <c r="E1031" s="396">
        <f aca="true" t="shared" si="249" ref="E1031:L1031">SUM(E915,E918,E924,E932,E933,E951,E955,E961,E964,E965,E966,E967,E968,E977,E984,E985,E986,E987,E994,E998,E999,E1000,E1001,E1004,E1005,E1013,E1016,E1017,E1022)+E1027</f>
        <v>72405</v>
      </c>
      <c r="F1031" s="397">
        <f t="shared" si="249"/>
        <v>72405</v>
      </c>
      <c r="G1031" s="398">
        <f t="shared" si="249"/>
        <v>0</v>
      </c>
      <c r="H1031" s="399">
        <f t="shared" si="249"/>
        <v>0</v>
      </c>
      <c r="I1031" s="397">
        <f t="shared" si="249"/>
        <v>47441</v>
      </c>
      <c r="J1031" s="398">
        <f t="shared" si="249"/>
        <v>0</v>
      </c>
      <c r="K1031" s="399">
        <f t="shared" si="249"/>
        <v>0</v>
      </c>
      <c r="L1031" s="396">
        <f t="shared" si="249"/>
        <v>47441</v>
      </c>
      <c r="M1031" s="12">
        <f t="shared" si="245"/>
        <v>1</v>
      </c>
      <c r="N1031" s="73" t="str">
        <f>LEFT(C912,1)</f>
        <v>3</v>
      </c>
    </row>
    <row r="1032" spans="2:13" ht="15.75">
      <c r="B1032" s="79" t="s">
        <v>120</v>
      </c>
      <c r="C1032" s="1"/>
      <c r="L1032" s="6"/>
      <c r="M1032" s="7">
        <f>(IF($E1031&lt;&gt;0,$M$2,IF($L1031&lt;&gt;0,$M$2,"")))</f>
        <v>1</v>
      </c>
    </row>
    <row r="1033" spans="2:13" ht="15.75">
      <c r="B1033" s="1368"/>
      <c r="C1033" s="1368"/>
      <c r="D1033" s="1369"/>
      <c r="E1033" s="1368"/>
      <c r="F1033" s="1368"/>
      <c r="G1033" s="1368"/>
      <c r="H1033" s="1368"/>
      <c r="I1033" s="1368"/>
      <c r="J1033" s="1368"/>
      <c r="K1033" s="1368"/>
      <c r="L1033" s="1370"/>
      <c r="M1033" s="7">
        <f>(IF($E1031&lt;&gt;0,$M$2,IF($L1031&lt;&gt;0,$M$2,"")))</f>
        <v>1</v>
      </c>
    </row>
    <row r="1034" spans="2:13" ht="18.75">
      <c r="B1034" s="65"/>
      <c r="C1034" s="65"/>
      <c r="D1034" s="65"/>
      <c r="E1034" s="65"/>
      <c r="F1034" s="65"/>
      <c r="G1034" s="65"/>
      <c r="H1034" s="65"/>
      <c r="I1034" s="65"/>
      <c r="J1034" s="65"/>
      <c r="K1034" s="65"/>
      <c r="L1034" s="77"/>
      <c r="M1034" s="74">
        <f>(IF(E1029&lt;&gt;0,$G$2,IF(L1029&lt;&gt;0,$G$2,"")))</f>
      </c>
    </row>
    <row r="1035" spans="2:13" ht="18.75">
      <c r="B1035" s="65"/>
      <c r="C1035" s="65"/>
      <c r="D1035" s="65"/>
      <c r="E1035" s="65"/>
      <c r="F1035" s="65"/>
      <c r="G1035" s="65"/>
      <c r="H1035" s="65"/>
      <c r="I1035" s="65"/>
      <c r="J1035" s="65"/>
      <c r="K1035" s="65"/>
      <c r="L1035" s="77"/>
      <c r="M1035" s="74">
        <f>(IF(E1030&lt;&gt;0,$G$2,IF(L1030&lt;&gt;0,$G$2,"")))</f>
      </c>
    </row>
    <row r="1036" spans="2:13" ht="15.75">
      <c r="B1036" s="6"/>
      <c r="C1036" s="6"/>
      <c r="D1036" s="522"/>
      <c r="E1036" s="38"/>
      <c r="F1036" s="38"/>
      <c r="G1036" s="38"/>
      <c r="H1036" s="38"/>
      <c r="I1036" s="38"/>
      <c r="J1036" s="38"/>
      <c r="K1036" s="38"/>
      <c r="L1036" s="38"/>
      <c r="M1036" s="7">
        <f>(IF($E1170&lt;&gt;0,$M$2,IF($L1170&lt;&gt;0,$M$2,"")))</f>
        <v>1</v>
      </c>
    </row>
    <row r="1037" spans="2:13" ht="15.75">
      <c r="B1037" s="6"/>
      <c r="C1037" s="1366"/>
      <c r="D1037" s="1367"/>
      <c r="E1037" s="38"/>
      <c r="F1037" s="38"/>
      <c r="G1037" s="38"/>
      <c r="H1037" s="38"/>
      <c r="I1037" s="38"/>
      <c r="J1037" s="38"/>
      <c r="K1037" s="38"/>
      <c r="L1037" s="38"/>
      <c r="M1037" s="7">
        <f>(IF($E1170&lt;&gt;0,$M$2,IF($L1170&lt;&gt;0,$M$2,"")))</f>
        <v>1</v>
      </c>
    </row>
    <row r="1038" spans="2:13" ht="15.75">
      <c r="B1038" s="1825" t="str">
        <f>$B$7</f>
        <v>ОТЧЕТНИ ДАННИ ПО ЕБК ЗА СМЕТКИТЕ ЗА СРЕДСТВАТА ОТ ЕВРОПЕЙСКИЯ СЪЮЗ - КСФ</v>
      </c>
      <c r="C1038" s="1826"/>
      <c r="D1038" s="1826"/>
      <c r="E1038" s="243"/>
      <c r="F1038" s="243"/>
      <c r="G1038" s="238"/>
      <c r="H1038" s="238"/>
      <c r="I1038" s="238"/>
      <c r="J1038" s="238"/>
      <c r="K1038" s="238"/>
      <c r="L1038" s="238"/>
      <c r="M1038" s="7">
        <f>(IF($E1170&lt;&gt;0,$M$2,IF($L1170&lt;&gt;0,$M$2,"")))</f>
        <v>1</v>
      </c>
    </row>
    <row r="1039" spans="2:13" ht="15.75">
      <c r="B1039" s="229"/>
      <c r="C1039" s="392"/>
      <c r="D1039" s="401"/>
      <c r="E1039" s="407" t="s">
        <v>468</v>
      </c>
      <c r="F1039" s="407" t="s">
        <v>842</v>
      </c>
      <c r="G1039" s="238"/>
      <c r="H1039" s="1363" t="s">
        <v>1266</v>
      </c>
      <c r="I1039" s="1364"/>
      <c r="J1039" s="1365"/>
      <c r="K1039" s="238"/>
      <c r="L1039" s="238"/>
      <c r="M1039" s="7">
        <f>(IF($E1170&lt;&gt;0,$M$2,IF($L1170&lt;&gt;0,$M$2,"")))</f>
        <v>1</v>
      </c>
    </row>
    <row r="1040" spans="2:13" ht="18.75">
      <c r="B1040" s="1817">
        <f>$B$9</f>
        <v>0</v>
      </c>
      <c r="C1040" s="1818"/>
      <c r="D1040" s="1819"/>
      <c r="E1040" s="115">
        <f>$E$9</f>
        <v>43101</v>
      </c>
      <c r="F1040" s="227">
        <f>$F$9</f>
        <v>43251</v>
      </c>
      <c r="G1040" s="238"/>
      <c r="H1040" s="238"/>
      <c r="I1040" s="238"/>
      <c r="J1040" s="238"/>
      <c r="K1040" s="238"/>
      <c r="L1040" s="238"/>
      <c r="M1040" s="7">
        <f>(IF($E1170&lt;&gt;0,$M$2,IF($L1170&lt;&gt;0,$M$2,"")))</f>
        <v>1</v>
      </c>
    </row>
    <row r="1041" spans="2:13" ht="15.75">
      <c r="B1041" s="228" t="str">
        <f>$B$10</f>
        <v>(наименование на разпоредителя с бюджет)</v>
      </c>
      <c r="C1041" s="229"/>
      <c r="D1041" s="230"/>
      <c r="E1041" s="238"/>
      <c r="F1041" s="238"/>
      <c r="G1041" s="238"/>
      <c r="H1041" s="238"/>
      <c r="I1041" s="238"/>
      <c r="J1041" s="238"/>
      <c r="K1041" s="238"/>
      <c r="L1041" s="238"/>
      <c r="M1041" s="7">
        <f>(IF($E1170&lt;&gt;0,$M$2,IF($L1170&lt;&gt;0,$M$2,"")))</f>
        <v>1</v>
      </c>
    </row>
    <row r="1042" spans="2:13" ht="15.75">
      <c r="B1042" s="228"/>
      <c r="C1042" s="229"/>
      <c r="D1042" s="230"/>
      <c r="E1042" s="238"/>
      <c r="F1042" s="238"/>
      <c r="G1042" s="238"/>
      <c r="H1042" s="238"/>
      <c r="I1042" s="238"/>
      <c r="J1042" s="238"/>
      <c r="K1042" s="238"/>
      <c r="L1042" s="238"/>
      <c r="M1042" s="7">
        <f>(IF($E1170&lt;&gt;0,$M$2,IF($L1170&lt;&gt;0,$M$2,"")))</f>
        <v>1</v>
      </c>
    </row>
    <row r="1043" spans="2:13" ht="19.5">
      <c r="B1043" s="1876" t="str">
        <f>$B$12</f>
        <v>Симеоновград</v>
      </c>
      <c r="C1043" s="1877"/>
      <c r="D1043" s="1878"/>
      <c r="E1043" s="411" t="s">
        <v>898</v>
      </c>
      <c r="F1043" s="1361" t="str">
        <f>$F$12</f>
        <v>7607</v>
      </c>
      <c r="G1043" s="238"/>
      <c r="H1043" s="238"/>
      <c r="I1043" s="238"/>
      <c r="J1043" s="238"/>
      <c r="K1043" s="238"/>
      <c r="L1043" s="238"/>
      <c r="M1043" s="7">
        <f>(IF($E1170&lt;&gt;0,$M$2,IF($L1170&lt;&gt;0,$M$2,"")))</f>
        <v>1</v>
      </c>
    </row>
    <row r="1044" spans="2:13" ht="15.75">
      <c r="B1044" s="234" t="str">
        <f>$B$13</f>
        <v>(наименование на първостепенния разпоредител с бюджет)</v>
      </c>
      <c r="C1044" s="229"/>
      <c r="D1044" s="230"/>
      <c r="E1044" s="1362"/>
      <c r="F1044" s="243"/>
      <c r="G1044" s="238"/>
      <c r="H1044" s="238"/>
      <c r="I1044" s="238"/>
      <c r="J1044" s="238"/>
      <c r="K1044" s="238"/>
      <c r="L1044" s="238"/>
      <c r="M1044" s="7">
        <f>(IF($E1170&lt;&gt;0,$M$2,IF($L1170&lt;&gt;0,$M$2,"")))</f>
        <v>1</v>
      </c>
    </row>
    <row r="1045" spans="2:13" ht="19.5">
      <c r="B1045" s="237"/>
      <c r="C1045" s="238"/>
      <c r="D1045" s="124" t="s">
        <v>899</v>
      </c>
      <c r="E1045" s="239">
        <f>$E$15</f>
        <v>98</v>
      </c>
      <c r="F1045" s="415" t="str">
        <f>$F$15</f>
        <v>СЕС - КСФ</v>
      </c>
      <c r="G1045" s="219"/>
      <c r="H1045" s="219"/>
      <c r="I1045" s="219"/>
      <c r="J1045" s="219"/>
      <c r="K1045" s="219"/>
      <c r="L1045" s="219"/>
      <c r="M1045" s="7">
        <f>(IF($E1170&lt;&gt;0,$M$2,IF($L1170&lt;&gt;0,$M$2,"")))</f>
        <v>1</v>
      </c>
    </row>
    <row r="1046" spans="2:13" ht="15.75">
      <c r="B1046" s="229"/>
      <c r="C1046" s="392"/>
      <c r="D1046" s="401"/>
      <c r="E1046" s="238"/>
      <c r="F1046" s="410"/>
      <c r="G1046" s="410"/>
      <c r="H1046" s="410"/>
      <c r="I1046" s="410"/>
      <c r="J1046" s="410"/>
      <c r="K1046" s="410"/>
      <c r="L1046" s="1378" t="s">
        <v>469</v>
      </c>
      <c r="M1046" s="7">
        <f>(IF($E1170&lt;&gt;0,$M$2,IF($L1170&lt;&gt;0,$M$2,"")))</f>
        <v>1</v>
      </c>
    </row>
    <row r="1047" spans="2:13" ht="18.75">
      <c r="B1047" s="248"/>
      <c r="C1047" s="249"/>
      <c r="D1047" s="250" t="s">
        <v>719</v>
      </c>
      <c r="E1047" s="1861" t="s">
        <v>2031</v>
      </c>
      <c r="F1047" s="1862"/>
      <c r="G1047" s="1862"/>
      <c r="H1047" s="1863"/>
      <c r="I1047" s="1870" t="s">
        <v>2032</v>
      </c>
      <c r="J1047" s="1871"/>
      <c r="K1047" s="1871"/>
      <c r="L1047" s="1872"/>
      <c r="M1047" s="7">
        <f>(IF($E1170&lt;&gt;0,$M$2,IF($L1170&lt;&gt;0,$M$2,"")))</f>
        <v>1</v>
      </c>
    </row>
    <row r="1048" spans="2:13" ht="56.25">
      <c r="B1048" s="251" t="s">
        <v>62</v>
      </c>
      <c r="C1048" s="252" t="s">
        <v>470</v>
      </c>
      <c r="D1048" s="253" t="s">
        <v>720</v>
      </c>
      <c r="E1048" s="1404" t="str">
        <f>$E$20</f>
        <v>Уточнен план                Общо</v>
      </c>
      <c r="F1048" s="1408" t="str">
        <f>$F$20</f>
        <v>държавни дейности</v>
      </c>
      <c r="G1048" s="1409" t="str">
        <f>$G$20</f>
        <v>местни дейности</v>
      </c>
      <c r="H1048" s="1410" t="str">
        <f>$H$20</f>
        <v>дофинансиране</v>
      </c>
      <c r="I1048" s="254" t="str">
        <f>$I$20</f>
        <v>държавни дейности -ОТЧЕТ</v>
      </c>
      <c r="J1048" s="255" t="str">
        <f>$J$20</f>
        <v>местни дейности - ОТЧЕТ</v>
      </c>
      <c r="K1048" s="256" t="str">
        <f>$K$20</f>
        <v>дофинансиране - ОТЧЕТ</v>
      </c>
      <c r="L1048" s="1669" t="str">
        <f>$L$20</f>
        <v>ОТЧЕТ                                    ОБЩО</v>
      </c>
      <c r="M1048" s="7">
        <f>(IF($E1170&lt;&gt;0,$M$2,IF($L1170&lt;&gt;0,$M$2,"")))</f>
        <v>1</v>
      </c>
    </row>
    <row r="1049" spans="2:13" ht="18.75">
      <c r="B1049" s="259"/>
      <c r="C1049" s="260"/>
      <c r="D1049" s="261" t="s">
        <v>750</v>
      </c>
      <c r="E1049" s="1456" t="str">
        <f>$E$21</f>
        <v>(1)</v>
      </c>
      <c r="F1049" s="143" t="str">
        <f>$F$21</f>
        <v>(2)</v>
      </c>
      <c r="G1049" s="144" t="str">
        <f>$G$21</f>
        <v>(3)</v>
      </c>
      <c r="H1049" s="145" t="str">
        <f>$H$21</f>
        <v>(4)</v>
      </c>
      <c r="I1049" s="262" t="str">
        <f>$I$21</f>
        <v>(5)</v>
      </c>
      <c r="J1049" s="263" t="str">
        <f>$J$21</f>
        <v>(6)</v>
      </c>
      <c r="K1049" s="264" t="str">
        <f>$K$21</f>
        <v>(7)</v>
      </c>
      <c r="L1049" s="265" t="str">
        <f>$L$21</f>
        <v>(8)</v>
      </c>
      <c r="M1049" s="7">
        <f>(IF($E1170&lt;&gt;0,$M$2,IF($L1170&lt;&gt;0,$M$2,"")))</f>
        <v>1</v>
      </c>
    </row>
    <row r="1050" spans="2:13" ht="15.75">
      <c r="B1050" s="1452"/>
      <c r="C1050" s="1608" t="str">
        <f>VLOOKUP(D1050,OP_LIST2,2,FALSE)</f>
        <v>98301</v>
      </c>
      <c r="D1050" s="1453" t="s">
        <v>660</v>
      </c>
      <c r="E1050" s="390"/>
      <c r="F1050" s="1442"/>
      <c r="G1050" s="1443"/>
      <c r="H1050" s="1444"/>
      <c r="I1050" s="1442"/>
      <c r="J1050" s="1443"/>
      <c r="K1050" s="1444"/>
      <c r="L1050" s="1441"/>
      <c r="M1050" s="7">
        <f>(IF($E1170&lt;&gt;0,$M$2,IF($L1170&lt;&gt;0,$M$2,"")))</f>
        <v>1</v>
      </c>
    </row>
    <row r="1051" spans="2:13" ht="15.75">
      <c r="B1051" s="1455"/>
      <c r="C1051" s="1460">
        <f>VLOOKUP(D1052,EBK_DEIN2,2,FALSE)</f>
        <v>5562</v>
      </c>
      <c r="D1051" s="1459" t="s">
        <v>799</v>
      </c>
      <c r="E1051" s="390"/>
      <c r="F1051" s="1445"/>
      <c r="G1051" s="1446"/>
      <c r="H1051" s="1447"/>
      <c r="I1051" s="1445"/>
      <c r="J1051" s="1446"/>
      <c r="K1051" s="1447"/>
      <c r="L1051" s="1441"/>
      <c r="M1051" s="7">
        <f>(IF($E1170&lt;&gt;0,$M$2,IF($L1170&lt;&gt;0,$M$2,"")))</f>
        <v>1</v>
      </c>
    </row>
    <row r="1052" spans="2:13" ht="15.75">
      <c r="B1052" s="1451"/>
      <c r="C1052" s="1587">
        <f>+C1051</f>
        <v>5562</v>
      </c>
      <c r="D1052" s="1453" t="s">
        <v>588</v>
      </c>
      <c r="E1052" s="390"/>
      <c r="F1052" s="1445"/>
      <c r="G1052" s="1446"/>
      <c r="H1052" s="1447"/>
      <c r="I1052" s="1445"/>
      <c r="J1052" s="1446"/>
      <c r="K1052" s="1447"/>
      <c r="L1052" s="1441"/>
      <c r="M1052" s="7">
        <f>(IF($E1170&lt;&gt;0,$M$2,IF($L1170&lt;&gt;0,$M$2,"")))</f>
        <v>1</v>
      </c>
    </row>
    <row r="1053" spans="2:13" ht="15.75">
      <c r="B1053" s="1457"/>
      <c r="C1053" s="1454"/>
      <c r="D1053" s="1458" t="s">
        <v>721</v>
      </c>
      <c r="E1053" s="390"/>
      <c r="F1053" s="1448"/>
      <c r="G1053" s="1449"/>
      <c r="H1053" s="1450"/>
      <c r="I1053" s="1448"/>
      <c r="J1053" s="1449"/>
      <c r="K1053" s="1450"/>
      <c r="L1053" s="1441"/>
      <c r="M1053" s="7">
        <f>(IF($E1170&lt;&gt;0,$M$2,IF($L1170&lt;&gt;0,$M$2,"")))</f>
        <v>1</v>
      </c>
    </row>
    <row r="1054" spans="2:14" ht="15.75">
      <c r="B1054" s="273">
        <v>100</v>
      </c>
      <c r="C1054" s="1850" t="s">
        <v>751</v>
      </c>
      <c r="D1054" s="1851"/>
      <c r="E1054" s="274">
        <f aca="true" t="shared" si="250" ref="E1054:L1054">SUM(E1055:E1056)</f>
        <v>12300</v>
      </c>
      <c r="F1054" s="275">
        <f t="shared" si="250"/>
        <v>0</v>
      </c>
      <c r="G1054" s="276">
        <f t="shared" si="250"/>
        <v>12300</v>
      </c>
      <c r="H1054" s="277">
        <f t="shared" si="250"/>
        <v>0</v>
      </c>
      <c r="I1054" s="275">
        <f t="shared" si="250"/>
        <v>0</v>
      </c>
      <c r="J1054" s="276">
        <f t="shared" si="250"/>
        <v>9583</v>
      </c>
      <c r="K1054" s="277">
        <f t="shared" si="250"/>
        <v>0</v>
      </c>
      <c r="L1054" s="274">
        <f t="shared" si="250"/>
        <v>9583</v>
      </c>
      <c r="M1054" s="12">
        <f aca="true" t="shared" si="251" ref="M1054:M1085">(IF($E1054&lt;&gt;0,$M$2,IF($L1054&lt;&gt;0,$M$2,"")))</f>
        <v>1</v>
      </c>
      <c r="N1054" s="13"/>
    </row>
    <row r="1055" spans="2:14" ht="15.75">
      <c r="B1055" s="279"/>
      <c r="C1055" s="280">
        <v>101</v>
      </c>
      <c r="D1055" s="281" t="s">
        <v>752</v>
      </c>
      <c r="E1055" s="282">
        <f>F1055+G1055+H1055</f>
        <v>2300</v>
      </c>
      <c r="F1055" s="152"/>
      <c r="G1055" s="153">
        <v>2300</v>
      </c>
      <c r="H1055" s="1419"/>
      <c r="I1055" s="152"/>
      <c r="J1055" s="153">
        <v>2114</v>
      </c>
      <c r="K1055" s="1419"/>
      <c r="L1055" s="282">
        <f>I1055+J1055+K1055</f>
        <v>2114</v>
      </c>
      <c r="M1055" s="12">
        <f t="shared" si="251"/>
        <v>1</v>
      </c>
      <c r="N1055" s="13"/>
    </row>
    <row r="1056" spans="2:14" ht="15.75">
      <c r="B1056" s="279"/>
      <c r="C1056" s="286">
        <v>102</v>
      </c>
      <c r="D1056" s="287" t="s">
        <v>753</v>
      </c>
      <c r="E1056" s="288">
        <f>F1056+G1056+H1056</f>
        <v>10000</v>
      </c>
      <c r="F1056" s="173"/>
      <c r="G1056" s="174">
        <v>10000</v>
      </c>
      <c r="H1056" s="1422"/>
      <c r="I1056" s="173"/>
      <c r="J1056" s="174">
        <v>7469</v>
      </c>
      <c r="K1056" s="1422"/>
      <c r="L1056" s="288">
        <f>I1056+J1056+K1056</f>
        <v>7469</v>
      </c>
      <c r="M1056" s="12">
        <f t="shared" si="251"/>
        <v>1</v>
      </c>
      <c r="N1056" s="13"/>
    </row>
    <row r="1057" spans="2:14" ht="15.75">
      <c r="B1057" s="273">
        <v>200</v>
      </c>
      <c r="C1057" s="1846" t="s">
        <v>754</v>
      </c>
      <c r="D1057" s="1847"/>
      <c r="E1057" s="274">
        <f aca="true" t="shared" si="252" ref="E1057:L1057">SUM(E1058:E1062)</f>
        <v>188210</v>
      </c>
      <c r="F1057" s="275">
        <f t="shared" si="252"/>
        <v>0</v>
      </c>
      <c r="G1057" s="276">
        <f t="shared" si="252"/>
        <v>188210</v>
      </c>
      <c r="H1057" s="277">
        <f t="shared" si="252"/>
        <v>0</v>
      </c>
      <c r="I1057" s="275">
        <f t="shared" si="252"/>
        <v>0</v>
      </c>
      <c r="J1057" s="276">
        <f t="shared" si="252"/>
        <v>84654</v>
      </c>
      <c r="K1057" s="277">
        <f t="shared" si="252"/>
        <v>0</v>
      </c>
      <c r="L1057" s="274">
        <f t="shared" si="252"/>
        <v>84654</v>
      </c>
      <c r="M1057" s="12">
        <f t="shared" si="251"/>
        <v>1</v>
      </c>
      <c r="N1057" s="13"/>
    </row>
    <row r="1058" spans="2:14" ht="15.75">
      <c r="B1058" s="292"/>
      <c r="C1058" s="280">
        <v>201</v>
      </c>
      <c r="D1058" s="281" t="s">
        <v>755</v>
      </c>
      <c r="E1058" s="282">
        <f>F1058+G1058+H1058</f>
        <v>184000</v>
      </c>
      <c r="F1058" s="152"/>
      <c r="G1058" s="153">
        <v>184000</v>
      </c>
      <c r="H1058" s="1419"/>
      <c r="I1058" s="152"/>
      <c r="J1058" s="153">
        <v>82990</v>
      </c>
      <c r="K1058" s="1419"/>
      <c r="L1058" s="282">
        <f>I1058+J1058+K1058</f>
        <v>82990</v>
      </c>
      <c r="M1058" s="12">
        <f t="shared" si="251"/>
        <v>1</v>
      </c>
      <c r="N1058" s="13"/>
    </row>
    <row r="1059" spans="2:14" ht="15.75">
      <c r="B1059" s="293"/>
      <c r="C1059" s="294">
        <v>202</v>
      </c>
      <c r="D1059" s="295" t="s">
        <v>756</v>
      </c>
      <c r="E1059" s="296">
        <f>F1059+G1059+H1059</f>
        <v>4210</v>
      </c>
      <c r="F1059" s="158"/>
      <c r="G1059" s="159">
        <v>4210</v>
      </c>
      <c r="H1059" s="1421"/>
      <c r="I1059" s="158"/>
      <c r="J1059" s="159">
        <v>1664</v>
      </c>
      <c r="K1059" s="1421"/>
      <c r="L1059" s="296">
        <f>I1059+J1059+K1059</f>
        <v>1664</v>
      </c>
      <c r="M1059" s="12">
        <f t="shared" si="251"/>
        <v>1</v>
      </c>
      <c r="N1059" s="13"/>
    </row>
    <row r="1060" spans="2:14" ht="31.5">
      <c r="B1060" s="300"/>
      <c r="C1060" s="294">
        <v>205</v>
      </c>
      <c r="D1060" s="295" t="s">
        <v>604</v>
      </c>
      <c r="E1060" s="296">
        <f>F1060+G1060+H1060</f>
        <v>0</v>
      </c>
      <c r="F1060" s="158"/>
      <c r="G1060" s="159"/>
      <c r="H1060" s="1421"/>
      <c r="I1060" s="158"/>
      <c r="J1060" s="159"/>
      <c r="K1060" s="1421"/>
      <c r="L1060" s="296">
        <f>I1060+J1060+K1060</f>
        <v>0</v>
      </c>
      <c r="M1060" s="12">
        <f t="shared" si="251"/>
      </c>
      <c r="N1060" s="13"/>
    </row>
    <row r="1061" spans="2:14" ht="15.75">
      <c r="B1061" s="300"/>
      <c r="C1061" s="294">
        <v>208</v>
      </c>
      <c r="D1061" s="301" t="s">
        <v>605</v>
      </c>
      <c r="E1061" s="296">
        <f>F1061+G1061+H1061</f>
        <v>0</v>
      </c>
      <c r="F1061" s="158"/>
      <c r="G1061" s="159"/>
      <c r="H1061" s="1421"/>
      <c r="I1061" s="158"/>
      <c r="J1061" s="159"/>
      <c r="K1061" s="1421"/>
      <c r="L1061" s="296">
        <f>I1061+J1061+K1061</f>
        <v>0</v>
      </c>
      <c r="M1061" s="12">
        <f t="shared" si="251"/>
      </c>
      <c r="N1061" s="13"/>
    </row>
    <row r="1062" spans="2:14" ht="15.75">
      <c r="B1062" s="292"/>
      <c r="C1062" s="286">
        <v>209</v>
      </c>
      <c r="D1062" s="302" t="s">
        <v>606</v>
      </c>
      <c r="E1062" s="288">
        <f>F1062+G1062+H1062</f>
        <v>0</v>
      </c>
      <c r="F1062" s="173"/>
      <c r="G1062" s="174"/>
      <c r="H1062" s="1422"/>
      <c r="I1062" s="173"/>
      <c r="J1062" s="174"/>
      <c r="K1062" s="1422"/>
      <c r="L1062" s="288">
        <f>I1062+J1062+K1062</f>
        <v>0</v>
      </c>
      <c r="M1062" s="12">
        <f t="shared" si="251"/>
      </c>
      <c r="N1062" s="13"/>
    </row>
    <row r="1063" spans="2:14" ht="15.75">
      <c r="B1063" s="273">
        <v>500</v>
      </c>
      <c r="C1063" s="1848" t="s">
        <v>195</v>
      </c>
      <c r="D1063" s="1849"/>
      <c r="E1063" s="274">
        <f aca="true" t="shared" si="253" ref="E1063:L1063">SUM(E1064:E1070)</f>
        <v>38728</v>
      </c>
      <c r="F1063" s="275">
        <f t="shared" si="253"/>
        <v>0</v>
      </c>
      <c r="G1063" s="276">
        <f t="shared" si="253"/>
        <v>38728</v>
      </c>
      <c r="H1063" s="277">
        <f t="shared" si="253"/>
        <v>0</v>
      </c>
      <c r="I1063" s="275">
        <f t="shared" si="253"/>
        <v>0</v>
      </c>
      <c r="J1063" s="276">
        <f t="shared" si="253"/>
        <v>18974</v>
      </c>
      <c r="K1063" s="277">
        <f t="shared" si="253"/>
        <v>0</v>
      </c>
      <c r="L1063" s="274">
        <f t="shared" si="253"/>
        <v>18974</v>
      </c>
      <c r="M1063" s="12">
        <f t="shared" si="251"/>
        <v>1</v>
      </c>
      <c r="N1063" s="13"/>
    </row>
    <row r="1064" spans="2:14" ht="15.75">
      <c r="B1064" s="292"/>
      <c r="C1064" s="303">
        <v>551</v>
      </c>
      <c r="D1064" s="304" t="s">
        <v>196</v>
      </c>
      <c r="E1064" s="282">
        <f aca="true" t="shared" si="254" ref="E1064:E1071">F1064+G1064+H1064</f>
        <v>27006</v>
      </c>
      <c r="F1064" s="152"/>
      <c r="G1064" s="153">
        <v>27006</v>
      </c>
      <c r="H1064" s="1419"/>
      <c r="I1064" s="152"/>
      <c r="J1064" s="153">
        <v>11873</v>
      </c>
      <c r="K1064" s="1419"/>
      <c r="L1064" s="282">
        <f aca="true" t="shared" si="255" ref="L1064:L1071">I1064+J1064+K1064</f>
        <v>11873</v>
      </c>
      <c r="M1064" s="12">
        <f t="shared" si="251"/>
        <v>1</v>
      </c>
      <c r="N1064" s="13"/>
    </row>
    <row r="1065" spans="2:14" ht="15.75">
      <c r="B1065" s="292"/>
      <c r="C1065" s="305">
        <v>552</v>
      </c>
      <c r="D1065" s="306" t="s">
        <v>918</v>
      </c>
      <c r="E1065" s="296">
        <f t="shared" si="254"/>
        <v>0</v>
      </c>
      <c r="F1065" s="158"/>
      <c r="G1065" s="159"/>
      <c r="H1065" s="1421"/>
      <c r="I1065" s="158"/>
      <c r="J1065" s="159"/>
      <c r="K1065" s="1421"/>
      <c r="L1065" s="296">
        <f t="shared" si="255"/>
        <v>0</v>
      </c>
      <c r="M1065" s="12">
        <f t="shared" si="251"/>
      </c>
      <c r="N1065" s="13"/>
    </row>
    <row r="1066" spans="2:14" ht="15.75">
      <c r="B1066" s="307"/>
      <c r="C1066" s="305">
        <v>558</v>
      </c>
      <c r="D1066" s="308" t="s">
        <v>879</v>
      </c>
      <c r="E1066" s="296">
        <f t="shared" si="254"/>
        <v>0</v>
      </c>
      <c r="F1066" s="490">
        <v>0</v>
      </c>
      <c r="G1066" s="491">
        <v>0</v>
      </c>
      <c r="H1066" s="160">
        <v>0</v>
      </c>
      <c r="I1066" s="490">
        <v>0</v>
      </c>
      <c r="J1066" s="491">
        <v>0</v>
      </c>
      <c r="K1066" s="160">
        <v>0</v>
      </c>
      <c r="L1066" s="296">
        <f t="shared" si="255"/>
        <v>0</v>
      </c>
      <c r="M1066" s="12">
        <f t="shared" si="251"/>
      </c>
      <c r="N1066" s="13"/>
    </row>
    <row r="1067" spans="2:14" ht="15.75">
      <c r="B1067" s="307"/>
      <c r="C1067" s="305">
        <v>560</v>
      </c>
      <c r="D1067" s="308" t="s">
        <v>197</v>
      </c>
      <c r="E1067" s="296">
        <f t="shared" si="254"/>
        <v>9722</v>
      </c>
      <c r="F1067" s="158"/>
      <c r="G1067" s="159">
        <v>9722</v>
      </c>
      <c r="H1067" s="1421"/>
      <c r="I1067" s="158"/>
      <c r="J1067" s="159">
        <v>4830</v>
      </c>
      <c r="K1067" s="1421"/>
      <c r="L1067" s="296">
        <f t="shared" si="255"/>
        <v>4830</v>
      </c>
      <c r="M1067" s="12">
        <f t="shared" si="251"/>
        <v>1</v>
      </c>
      <c r="N1067" s="13"/>
    </row>
    <row r="1068" spans="2:14" ht="15.75">
      <c r="B1068" s="307"/>
      <c r="C1068" s="305">
        <v>580</v>
      </c>
      <c r="D1068" s="306" t="s">
        <v>198</v>
      </c>
      <c r="E1068" s="296">
        <f t="shared" si="254"/>
        <v>2000</v>
      </c>
      <c r="F1068" s="158"/>
      <c r="G1068" s="159">
        <v>2000</v>
      </c>
      <c r="H1068" s="1421"/>
      <c r="I1068" s="158"/>
      <c r="J1068" s="159">
        <v>2271</v>
      </c>
      <c r="K1068" s="1421"/>
      <c r="L1068" s="296">
        <f t="shared" si="255"/>
        <v>2271</v>
      </c>
      <c r="M1068" s="12">
        <f t="shared" si="251"/>
        <v>1</v>
      </c>
      <c r="N1068" s="13"/>
    </row>
    <row r="1069" spans="2:14" ht="15.75">
      <c r="B1069" s="292"/>
      <c r="C1069" s="305">
        <v>588</v>
      </c>
      <c r="D1069" s="306" t="s">
        <v>881</v>
      </c>
      <c r="E1069" s="296">
        <f t="shared" si="254"/>
        <v>0</v>
      </c>
      <c r="F1069" s="490">
        <v>0</v>
      </c>
      <c r="G1069" s="491">
        <v>0</v>
      </c>
      <c r="H1069" s="160">
        <v>0</v>
      </c>
      <c r="I1069" s="490">
        <v>0</v>
      </c>
      <c r="J1069" s="491">
        <v>0</v>
      </c>
      <c r="K1069" s="160">
        <v>0</v>
      </c>
      <c r="L1069" s="296">
        <f t="shared" si="255"/>
        <v>0</v>
      </c>
      <c r="M1069" s="12">
        <f t="shared" si="251"/>
      </c>
      <c r="N1069" s="13"/>
    </row>
    <row r="1070" spans="2:14" ht="31.5">
      <c r="B1070" s="292"/>
      <c r="C1070" s="309">
        <v>590</v>
      </c>
      <c r="D1070" s="310" t="s">
        <v>199</v>
      </c>
      <c r="E1070" s="288">
        <f t="shared" si="254"/>
        <v>0</v>
      </c>
      <c r="F1070" s="173"/>
      <c r="G1070" s="174"/>
      <c r="H1070" s="1422"/>
      <c r="I1070" s="173"/>
      <c r="J1070" s="174"/>
      <c r="K1070" s="1422"/>
      <c r="L1070" s="288">
        <f t="shared" si="255"/>
        <v>0</v>
      </c>
      <c r="M1070" s="12">
        <f t="shared" si="251"/>
      </c>
      <c r="N1070" s="13"/>
    </row>
    <row r="1071" spans="2:14" ht="15.75">
      <c r="B1071" s="273">
        <v>800</v>
      </c>
      <c r="C1071" s="1844" t="s">
        <v>200</v>
      </c>
      <c r="D1071" s="1845"/>
      <c r="E1071" s="311">
        <f t="shared" si="254"/>
        <v>0</v>
      </c>
      <c r="F1071" s="1423"/>
      <c r="G1071" s="1424"/>
      <c r="H1071" s="1425"/>
      <c r="I1071" s="1423"/>
      <c r="J1071" s="1424"/>
      <c r="K1071" s="1425"/>
      <c r="L1071" s="311">
        <f t="shared" si="255"/>
        <v>0</v>
      </c>
      <c r="M1071" s="12">
        <f t="shared" si="251"/>
      </c>
      <c r="N1071" s="13"/>
    </row>
    <row r="1072" spans="2:14" ht="15.75">
      <c r="B1072" s="273">
        <v>1000</v>
      </c>
      <c r="C1072" s="1846" t="s">
        <v>201</v>
      </c>
      <c r="D1072" s="1847"/>
      <c r="E1072" s="311">
        <f aca="true" t="shared" si="256" ref="E1072:L1072">SUM(E1073:E1089)</f>
        <v>5333</v>
      </c>
      <c r="F1072" s="275">
        <f t="shared" si="256"/>
        <v>0</v>
      </c>
      <c r="G1072" s="276">
        <f t="shared" si="256"/>
        <v>5333</v>
      </c>
      <c r="H1072" s="277">
        <f t="shared" si="256"/>
        <v>0</v>
      </c>
      <c r="I1072" s="275">
        <f t="shared" si="256"/>
        <v>0</v>
      </c>
      <c r="J1072" s="276">
        <f t="shared" si="256"/>
        <v>300</v>
      </c>
      <c r="K1072" s="277">
        <f t="shared" si="256"/>
        <v>0</v>
      </c>
      <c r="L1072" s="311">
        <f t="shared" si="256"/>
        <v>300</v>
      </c>
      <c r="M1072" s="12">
        <f t="shared" si="251"/>
        <v>1</v>
      </c>
      <c r="N1072" s="13"/>
    </row>
    <row r="1073" spans="2:14" ht="15.75">
      <c r="B1073" s="293"/>
      <c r="C1073" s="280">
        <v>1011</v>
      </c>
      <c r="D1073" s="312" t="s">
        <v>202</v>
      </c>
      <c r="E1073" s="282">
        <f aca="true" t="shared" si="257" ref="E1073:E1089">F1073+G1073+H1073</f>
        <v>0</v>
      </c>
      <c r="F1073" s="152"/>
      <c r="G1073" s="153"/>
      <c r="H1073" s="1419"/>
      <c r="I1073" s="152"/>
      <c r="J1073" s="153"/>
      <c r="K1073" s="1419"/>
      <c r="L1073" s="282">
        <f aca="true" t="shared" si="258" ref="L1073:L1089">I1073+J1073+K1073</f>
        <v>0</v>
      </c>
      <c r="M1073" s="12">
        <f t="shared" si="251"/>
      </c>
      <c r="N1073" s="13"/>
    </row>
    <row r="1074" spans="2:14" ht="15.75">
      <c r="B1074" s="293"/>
      <c r="C1074" s="294">
        <v>1012</v>
      </c>
      <c r="D1074" s="295" t="s">
        <v>203</v>
      </c>
      <c r="E1074" s="296">
        <f t="shared" si="257"/>
        <v>0</v>
      </c>
      <c r="F1074" s="158"/>
      <c r="G1074" s="159"/>
      <c r="H1074" s="1421"/>
      <c r="I1074" s="158"/>
      <c r="J1074" s="159"/>
      <c r="K1074" s="1421"/>
      <c r="L1074" s="296">
        <f t="shared" si="258"/>
        <v>0</v>
      </c>
      <c r="M1074" s="12">
        <f t="shared" si="251"/>
      </c>
      <c r="N1074" s="13"/>
    </row>
    <row r="1075" spans="2:14" ht="15.75">
      <c r="B1075" s="293"/>
      <c r="C1075" s="294">
        <v>1013</v>
      </c>
      <c r="D1075" s="295" t="s">
        <v>204</v>
      </c>
      <c r="E1075" s="296">
        <f t="shared" si="257"/>
        <v>0</v>
      </c>
      <c r="F1075" s="158"/>
      <c r="G1075" s="159"/>
      <c r="H1075" s="1421"/>
      <c r="I1075" s="158"/>
      <c r="J1075" s="159"/>
      <c r="K1075" s="1421"/>
      <c r="L1075" s="296">
        <f t="shared" si="258"/>
        <v>0</v>
      </c>
      <c r="M1075" s="12">
        <f t="shared" si="251"/>
      </c>
      <c r="N1075" s="13"/>
    </row>
    <row r="1076" spans="2:14" ht="15.75">
      <c r="B1076" s="293"/>
      <c r="C1076" s="294">
        <v>1014</v>
      </c>
      <c r="D1076" s="295" t="s">
        <v>205</v>
      </c>
      <c r="E1076" s="296">
        <f t="shared" si="257"/>
        <v>0</v>
      </c>
      <c r="F1076" s="158"/>
      <c r="G1076" s="159"/>
      <c r="H1076" s="1421"/>
      <c r="I1076" s="158"/>
      <c r="J1076" s="159"/>
      <c r="K1076" s="1421"/>
      <c r="L1076" s="296">
        <f t="shared" si="258"/>
        <v>0</v>
      </c>
      <c r="M1076" s="12">
        <f t="shared" si="251"/>
      </c>
      <c r="N1076" s="13"/>
    </row>
    <row r="1077" spans="2:14" ht="15.75">
      <c r="B1077" s="293"/>
      <c r="C1077" s="294">
        <v>1015</v>
      </c>
      <c r="D1077" s="295" t="s">
        <v>206</v>
      </c>
      <c r="E1077" s="296">
        <f t="shared" si="257"/>
        <v>0</v>
      </c>
      <c r="F1077" s="158"/>
      <c r="G1077" s="159"/>
      <c r="H1077" s="1421"/>
      <c r="I1077" s="158"/>
      <c r="J1077" s="159"/>
      <c r="K1077" s="1421"/>
      <c r="L1077" s="296">
        <f t="shared" si="258"/>
        <v>0</v>
      </c>
      <c r="M1077" s="12">
        <f t="shared" si="251"/>
      </c>
      <c r="N1077" s="13"/>
    </row>
    <row r="1078" spans="2:14" ht="15.75">
      <c r="B1078" s="293"/>
      <c r="C1078" s="313">
        <v>1016</v>
      </c>
      <c r="D1078" s="314" t="s">
        <v>207</v>
      </c>
      <c r="E1078" s="315">
        <f t="shared" si="257"/>
        <v>2000</v>
      </c>
      <c r="F1078" s="164"/>
      <c r="G1078" s="165">
        <v>2000</v>
      </c>
      <c r="H1078" s="1420"/>
      <c r="I1078" s="164"/>
      <c r="J1078" s="165">
        <v>0</v>
      </c>
      <c r="K1078" s="1420"/>
      <c r="L1078" s="315">
        <f t="shared" si="258"/>
        <v>0</v>
      </c>
      <c r="M1078" s="12">
        <f t="shared" si="251"/>
        <v>1</v>
      </c>
      <c r="N1078" s="13"/>
    </row>
    <row r="1079" spans="2:14" ht="15.75">
      <c r="B1079" s="279"/>
      <c r="C1079" s="319">
        <v>1020</v>
      </c>
      <c r="D1079" s="320" t="s">
        <v>208</v>
      </c>
      <c r="E1079" s="321">
        <f t="shared" si="257"/>
        <v>3333</v>
      </c>
      <c r="F1079" s="455"/>
      <c r="G1079" s="456">
        <v>3333</v>
      </c>
      <c r="H1079" s="1429"/>
      <c r="I1079" s="455"/>
      <c r="J1079" s="456">
        <v>300</v>
      </c>
      <c r="K1079" s="1429"/>
      <c r="L1079" s="321">
        <f t="shared" si="258"/>
        <v>300</v>
      </c>
      <c r="M1079" s="12">
        <f t="shared" si="251"/>
        <v>1</v>
      </c>
      <c r="N1079" s="13"/>
    </row>
    <row r="1080" spans="2:14" ht="15.75">
      <c r="B1080" s="293"/>
      <c r="C1080" s="325">
        <v>1030</v>
      </c>
      <c r="D1080" s="326" t="s">
        <v>209</v>
      </c>
      <c r="E1080" s="327">
        <f t="shared" si="257"/>
        <v>0</v>
      </c>
      <c r="F1080" s="450"/>
      <c r="G1080" s="451"/>
      <c r="H1080" s="1426"/>
      <c r="I1080" s="450"/>
      <c r="J1080" s="451"/>
      <c r="K1080" s="1426"/>
      <c r="L1080" s="327">
        <f t="shared" si="258"/>
        <v>0</v>
      </c>
      <c r="M1080" s="12">
        <f t="shared" si="251"/>
      </c>
      <c r="N1080" s="13"/>
    </row>
    <row r="1081" spans="2:14" ht="15.75">
      <c r="B1081" s="293"/>
      <c r="C1081" s="319">
        <v>1051</v>
      </c>
      <c r="D1081" s="332" t="s">
        <v>210</v>
      </c>
      <c r="E1081" s="321">
        <f t="shared" si="257"/>
        <v>0</v>
      </c>
      <c r="F1081" s="455"/>
      <c r="G1081" s="456"/>
      <c r="H1081" s="1429"/>
      <c r="I1081" s="455"/>
      <c r="J1081" s="456"/>
      <c r="K1081" s="1429"/>
      <c r="L1081" s="321">
        <f t="shared" si="258"/>
        <v>0</v>
      </c>
      <c r="M1081" s="12">
        <f t="shared" si="251"/>
      </c>
      <c r="N1081" s="13"/>
    </row>
    <row r="1082" spans="2:14" ht="15.75">
      <c r="B1082" s="293"/>
      <c r="C1082" s="294">
        <v>1052</v>
      </c>
      <c r="D1082" s="295" t="s">
        <v>211</v>
      </c>
      <c r="E1082" s="296">
        <f t="shared" si="257"/>
        <v>0</v>
      </c>
      <c r="F1082" s="158"/>
      <c r="G1082" s="159"/>
      <c r="H1082" s="1421"/>
      <c r="I1082" s="158"/>
      <c r="J1082" s="159"/>
      <c r="K1082" s="1421"/>
      <c r="L1082" s="296">
        <f t="shared" si="258"/>
        <v>0</v>
      </c>
      <c r="M1082" s="12">
        <f t="shared" si="251"/>
      </c>
      <c r="N1082" s="13"/>
    </row>
    <row r="1083" spans="2:14" ht="15.75">
      <c r="B1083" s="293"/>
      <c r="C1083" s="325">
        <v>1053</v>
      </c>
      <c r="D1083" s="326" t="s">
        <v>882</v>
      </c>
      <c r="E1083" s="327">
        <f t="shared" si="257"/>
        <v>0</v>
      </c>
      <c r="F1083" s="450"/>
      <c r="G1083" s="451"/>
      <c r="H1083" s="1426"/>
      <c r="I1083" s="450"/>
      <c r="J1083" s="451"/>
      <c r="K1083" s="1426"/>
      <c r="L1083" s="327">
        <f t="shared" si="258"/>
        <v>0</v>
      </c>
      <c r="M1083" s="12">
        <f t="shared" si="251"/>
      </c>
      <c r="N1083" s="13"/>
    </row>
    <row r="1084" spans="2:14" ht="15.75">
      <c r="B1084" s="293"/>
      <c r="C1084" s="319">
        <v>1062</v>
      </c>
      <c r="D1084" s="320" t="s">
        <v>212</v>
      </c>
      <c r="E1084" s="321">
        <f t="shared" si="257"/>
        <v>0</v>
      </c>
      <c r="F1084" s="455"/>
      <c r="G1084" s="456"/>
      <c r="H1084" s="1429"/>
      <c r="I1084" s="455"/>
      <c r="J1084" s="456"/>
      <c r="K1084" s="1429"/>
      <c r="L1084" s="321">
        <f t="shared" si="258"/>
        <v>0</v>
      </c>
      <c r="M1084" s="12">
        <f t="shared" si="251"/>
      </c>
      <c r="N1084" s="13"/>
    </row>
    <row r="1085" spans="2:14" ht="15.75">
      <c r="B1085" s="293"/>
      <c r="C1085" s="325">
        <v>1063</v>
      </c>
      <c r="D1085" s="333" t="s">
        <v>808</v>
      </c>
      <c r="E1085" s="327">
        <f t="shared" si="257"/>
        <v>0</v>
      </c>
      <c r="F1085" s="450"/>
      <c r="G1085" s="451"/>
      <c r="H1085" s="1426"/>
      <c r="I1085" s="450"/>
      <c r="J1085" s="451"/>
      <c r="K1085" s="1426"/>
      <c r="L1085" s="327">
        <f t="shared" si="258"/>
        <v>0</v>
      </c>
      <c r="M1085" s="12">
        <f t="shared" si="251"/>
      </c>
      <c r="N1085" s="13"/>
    </row>
    <row r="1086" spans="2:14" ht="15.75">
      <c r="B1086" s="293"/>
      <c r="C1086" s="334">
        <v>1069</v>
      </c>
      <c r="D1086" s="335" t="s">
        <v>213</v>
      </c>
      <c r="E1086" s="336">
        <f t="shared" si="257"/>
        <v>0</v>
      </c>
      <c r="F1086" s="601"/>
      <c r="G1086" s="602"/>
      <c r="H1086" s="1428"/>
      <c r="I1086" s="601"/>
      <c r="J1086" s="602"/>
      <c r="K1086" s="1428"/>
      <c r="L1086" s="336">
        <f t="shared" si="258"/>
        <v>0</v>
      </c>
      <c r="M1086" s="12">
        <f aca="true" t="shared" si="259" ref="M1086:M1117">(IF($E1086&lt;&gt;0,$M$2,IF($L1086&lt;&gt;0,$M$2,"")))</f>
      </c>
      <c r="N1086" s="13"/>
    </row>
    <row r="1087" spans="2:14" ht="15.75">
      <c r="B1087" s="279"/>
      <c r="C1087" s="319">
        <v>1091</v>
      </c>
      <c r="D1087" s="332" t="s">
        <v>919</v>
      </c>
      <c r="E1087" s="321">
        <f t="shared" si="257"/>
        <v>0</v>
      </c>
      <c r="F1087" s="455"/>
      <c r="G1087" s="456"/>
      <c r="H1087" s="1429"/>
      <c r="I1087" s="455"/>
      <c r="J1087" s="456"/>
      <c r="K1087" s="1429"/>
      <c r="L1087" s="321">
        <f t="shared" si="258"/>
        <v>0</v>
      </c>
      <c r="M1087" s="12">
        <f t="shared" si="259"/>
      </c>
      <c r="N1087" s="13"/>
    </row>
    <row r="1088" spans="2:14" ht="15.75">
      <c r="B1088" s="293"/>
      <c r="C1088" s="294">
        <v>1092</v>
      </c>
      <c r="D1088" s="295" t="s">
        <v>308</v>
      </c>
      <c r="E1088" s="296">
        <f t="shared" si="257"/>
        <v>0</v>
      </c>
      <c r="F1088" s="158"/>
      <c r="G1088" s="159"/>
      <c r="H1088" s="1421"/>
      <c r="I1088" s="158"/>
      <c r="J1088" s="159"/>
      <c r="K1088" s="1421"/>
      <c r="L1088" s="296">
        <f t="shared" si="258"/>
        <v>0</v>
      </c>
      <c r="M1088" s="12">
        <f t="shared" si="259"/>
      </c>
      <c r="N1088" s="13"/>
    </row>
    <row r="1089" spans="2:14" ht="15.75">
      <c r="B1089" s="293"/>
      <c r="C1089" s="286">
        <v>1098</v>
      </c>
      <c r="D1089" s="340" t="s">
        <v>214</v>
      </c>
      <c r="E1089" s="288">
        <f t="shared" si="257"/>
        <v>0</v>
      </c>
      <c r="F1089" s="173"/>
      <c r="G1089" s="174"/>
      <c r="H1089" s="1422"/>
      <c r="I1089" s="173"/>
      <c r="J1089" s="174"/>
      <c r="K1089" s="1422"/>
      <c r="L1089" s="288">
        <f t="shared" si="258"/>
        <v>0</v>
      </c>
      <c r="M1089" s="12">
        <f t="shared" si="259"/>
      </c>
      <c r="N1089" s="13"/>
    </row>
    <row r="1090" spans="2:14" ht="15.75">
      <c r="B1090" s="273">
        <v>1900</v>
      </c>
      <c r="C1090" s="1840" t="s">
        <v>275</v>
      </c>
      <c r="D1090" s="1841"/>
      <c r="E1090" s="311">
        <f aca="true" t="shared" si="260" ref="E1090:L1090">SUM(E1091:E1093)</f>
        <v>0</v>
      </c>
      <c r="F1090" s="275">
        <f t="shared" si="260"/>
        <v>0</v>
      </c>
      <c r="G1090" s="276">
        <f t="shared" si="260"/>
        <v>0</v>
      </c>
      <c r="H1090" s="277">
        <f t="shared" si="260"/>
        <v>0</v>
      </c>
      <c r="I1090" s="275">
        <f t="shared" si="260"/>
        <v>0</v>
      </c>
      <c r="J1090" s="276">
        <f t="shared" si="260"/>
        <v>0</v>
      </c>
      <c r="K1090" s="277">
        <f t="shared" si="260"/>
        <v>0</v>
      </c>
      <c r="L1090" s="311">
        <f t="shared" si="260"/>
        <v>0</v>
      </c>
      <c r="M1090" s="12">
        <f t="shared" si="259"/>
      </c>
      <c r="N1090" s="13"/>
    </row>
    <row r="1091" spans="2:14" ht="15.75">
      <c r="B1091" s="293"/>
      <c r="C1091" s="280">
        <v>1901</v>
      </c>
      <c r="D1091" s="341" t="s">
        <v>920</v>
      </c>
      <c r="E1091" s="282">
        <f>F1091+G1091+H1091</f>
        <v>0</v>
      </c>
      <c r="F1091" s="152"/>
      <c r="G1091" s="153"/>
      <c r="H1091" s="1419"/>
      <c r="I1091" s="152"/>
      <c r="J1091" s="153"/>
      <c r="K1091" s="1419"/>
      <c r="L1091" s="282">
        <f>I1091+J1091+K1091</f>
        <v>0</v>
      </c>
      <c r="M1091" s="12">
        <f t="shared" si="259"/>
      </c>
      <c r="N1091" s="13"/>
    </row>
    <row r="1092" spans="2:14" ht="15.75">
      <c r="B1092" s="342"/>
      <c r="C1092" s="294">
        <v>1981</v>
      </c>
      <c r="D1092" s="343" t="s">
        <v>921</v>
      </c>
      <c r="E1092" s="296">
        <f>F1092+G1092+H1092</f>
        <v>0</v>
      </c>
      <c r="F1092" s="158"/>
      <c r="G1092" s="159"/>
      <c r="H1092" s="1421"/>
      <c r="I1092" s="158"/>
      <c r="J1092" s="159"/>
      <c r="K1092" s="1421"/>
      <c r="L1092" s="296">
        <f>I1092+J1092+K1092</f>
        <v>0</v>
      </c>
      <c r="M1092" s="12">
        <f t="shared" si="259"/>
      </c>
      <c r="N1092" s="13"/>
    </row>
    <row r="1093" spans="2:14" ht="15.75">
      <c r="B1093" s="293"/>
      <c r="C1093" s="286">
        <v>1991</v>
      </c>
      <c r="D1093" s="344" t="s">
        <v>922</v>
      </c>
      <c r="E1093" s="288">
        <f>F1093+G1093+H1093</f>
        <v>0</v>
      </c>
      <c r="F1093" s="173"/>
      <c r="G1093" s="174"/>
      <c r="H1093" s="1422"/>
      <c r="I1093" s="173"/>
      <c r="J1093" s="174"/>
      <c r="K1093" s="1422"/>
      <c r="L1093" s="288">
        <f>I1093+J1093+K1093</f>
        <v>0</v>
      </c>
      <c r="M1093" s="12">
        <f t="shared" si="259"/>
      </c>
      <c r="N1093" s="13"/>
    </row>
    <row r="1094" spans="2:14" ht="15.75">
      <c r="B1094" s="273">
        <v>2100</v>
      </c>
      <c r="C1094" s="1840" t="s">
        <v>729</v>
      </c>
      <c r="D1094" s="1841"/>
      <c r="E1094" s="311">
        <f aca="true" t="shared" si="261" ref="E1094:L1094">SUM(E1095:E1099)</f>
        <v>0</v>
      </c>
      <c r="F1094" s="275">
        <f t="shared" si="261"/>
        <v>0</v>
      </c>
      <c r="G1094" s="276">
        <f t="shared" si="261"/>
        <v>0</v>
      </c>
      <c r="H1094" s="277">
        <f t="shared" si="261"/>
        <v>0</v>
      </c>
      <c r="I1094" s="275">
        <f t="shared" si="261"/>
        <v>0</v>
      </c>
      <c r="J1094" s="276">
        <f t="shared" si="261"/>
        <v>0</v>
      </c>
      <c r="K1094" s="277">
        <f t="shared" si="261"/>
        <v>0</v>
      </c>
      <c r="L1094" s="311">
        <f t="shared" si="261"/>
        <v>0</v>
      </c>
      <c r="M1094" s="12">
        <f t="shared" si="259"/>
      </c>
      <c r="N1094" s="13"/>
    </row>
    <row r="1095" spans="2:14" ht="15.75">
      <c r="B1095" s="293"/>
      <c r="C1095" s="280">
        <v>2110</v>
      </c>
      <c r="D1095" s="345" t="s">
        <v>215</v>
      </c>
      <c r="E1095" s="282">
        <f>F1095+G1095+H1095</f>
        <v>0</v>
      </c>
      <c r="F1095" s="152"/>
      <c r="G1095" s="153"/>
      <c r="H1095" s="1419"/>
      <c r="I1095" s="152"/>
      <c r="J1095" s="153"/>
      <c r="K1095" s="1419"/>
      <c r="L1095" s="282">
        <f>I1095+J1095+K1095</f>
        <v>0</v>
      </c>
      <c r="M1095" s="12">
        <f t="shared" si="259"/>
      </c>
      <c r="N1095" s="13"/>
    </row>
    <row r="1096" spans="2:14" ht="15.75">
      <c r="B1096" s="342"/>
      <c r="C1096" s="294">
        <v>2120</v>
      </c>
      <c r="D1096" s="301" t="s">
        <v>216</v>
      </c>
      <c r="E1096" s="296">
        <f>F1096+G1096+H1096</f>
        <v>0</v>
      </c>
      <c r="F1096" s="158"/>
      <c r="G1096" s="159"/>
      <c r="H1096" s="1421"/>
      <c r="I1096" s="158"/>
      <c r="J1096" s="159"/>
      <c r="K1096" s="1421"/>
      <c r="L1096" s="296">
        <f>I1096+J1096+K1096</f>
        <v>0</v>
      </c>
      <c r="M1096" s="12">
        <f t="shared" si="259"/>
      </c>
      <c r="N1096" s="13"/>
    </row>
    <row r="1097" spans="2:14" ht="15.75">
      <c r="B1097" s="342"/>
      <c r="C1097" s="294">
        <v>2125</v>
      </c>
      <c r="D1097" s="301" t="s">
        <v>217</v>
      </c>
      <c r="E1097" s="296">
        <f>F1097+G1097+H1097</f>
        <v>0</v>
      </c>
      <c r="F1097" s="490">
        <v>0</v>
      </c>
      <c r="G1097" s="491">
        <v>0</v>
      </c>
      <c r="H1097" s="160">
        <v>0</v>
      </c>
      <c r="I1097" s="490">
        <v>0</v>
      </c>
      <c r="J1097" s="491">
        <v>0</v>
      </c>
      <c r="K1097" s="160">
        <v>0</v>
      </c>
      <c r="L1097" s="296">
        <f>I1097+J1097+K1097</f>
        <v>0</v>
      </c>
      <c r="M1097" s="12">
        <f t="shared" si="259"/>
      </c>
      <c r="N1097" s="13"/>
    </row>
    <row r="1098" spans="2:14" ht="15.75">
      <c r="B1098" s="292"/>
      <c r="C1098" s="294">
        <v>2140</v>
      </c>
      <c r="D1098" s="301" t="s">
        <v>218</v>
      </c>
      <c r="E1098" s="296">
        <f>F1098+G1098+H1098</f>
        <v>0</v>
      </c>
      <c r="F1098" s="490">
        <v>0</v>
      </c>
      <c r="G1098" s="491">
        <v>0</v>
      </c>
      <c r="H1098" s="160">
        <v>0</v>
      </c>
      <c r="I1098" s="490">
        <v>0</v>
      </c>
      <c r="J1098" s="491">
        <v>0</v>
      </c>
      <c r="K1098" s="160">
        <v>0</v>
      </c>
      <c r="L1098" s="296">
        <f>I1098+J1098+K1098</f>
        <v>0</v>
      </c>
      <c r="M1098" s="12">
        <f t="shared" si="259"/>
      </c>
      <c r="N1098" s="13"/>
    </row>
    <row r="1099" spans="2:14" ht="15.75">
      <c r="B1099" s="293"/>
      <c r="C1099" s="286">
        <v>2190</v>
      </c>
      <c r="D1099" s="346" t="s">
        <v>219</v>
      </c>
      <c r="E1099" s="288">
        <f>F1099+G1099+H1099</f>
        <v>0</v>
      </c>
      <c r="F1099" s="173"/>
      <c r="G1099" s="174"/>
      <c r="H1099" s="1422"/>
      <c r="I1099" s="173"/>
      <c r="J1099" s="174"/>
      <c r="K1099" s="1422"/>
      <c r="L1099" s="288">
        <f>I1099+J1099+K1099</f>
        <v>0</v>
      </c>
      <c r="M1099" s="12">
        <f t="shared" si="259"/>
      </c>
      <c r="N1099" s="13"/>
    </row>
    <row r="1100" spans="2:14" ht="15.75">
      <c r="B1100" s="273">
        <v>2200</v>
      </c>
      <c r="C1100" s="1840" t="s">
        <v>220</v>
      </c>
      <c r="D1100" s="1841"/>
      <c r="E1100" s="311">
        <f aca="true" t="shared" si="262" ref="E1100:L1100">SUM(E1101:E1102)</f>
        <v>0</v>
      </c>
      <c r="F1100" s="275">
        <f t="shared" si="262"/>
        <v>0</v>
      </c>
      <c r="G1100" s="276">
        <f t="shared" si="262"/>
        <v>0</v>
      </c>
      <c r="H1100" s="277">
        <f t="shared" si="262"/>
        <v>0</v>
      </c>
      <c r="I1100" s="275">
        <f t="shared" si="262"/>
        <v>0</v>
      </c>
      <c r="J1100" s="276">
        <f t="shared" si="262"/>
        <v>0</v>
      </c>
      <c r="K1100" s="277">
        <f t="shared" si="262"/>
        <v>0</v>
      </c>
      <c r="L1100" s="311">
        <f t="shared" si="262"/>
        <v>0</v>
      </c>
      <c r="M1100" s="12">
        <f t="shared" si="259"/>
      </c>
      <c r="N1100" s="13"/>
    </row>
    <row r="1101" spans="2:14" ht="15.75">
      <c r="B1101" s="293"/>
      <c r="C1101" s="280">
        <v>2221</v>
      </c>
      <c r="D1101" s="281" t="s">
        <v>309</v>
      </c>
      <c r="E1101" s="282">
        <f aca="true" t="shared" si="263" ref="E1101:E1106">F1101+G1101+H1101</f>
        <v>0</v>
      </c>
      <c r="F1101" s="152"/>
      <c r="G1101" s="153"/>
      <c r="H1101" s="1419"/>
      <c r="I1101" s="152"/>
      <c r="J1101" s="153"/>
      <c r="K1101" s="1419"/>
      <c r="L1101" s="282">
        <f aca="true" t="shared" si="264" ref="L1101:L1106">I1101+J1101+K1101</f>
        <v>0</v>
      </c>
      <c r="M1101" s="12">
        <f t="shared" si="259"/>
      </c>
      <c r="N1101" s="13"/>
    </row>
    <row r="1102" spans="2:14" ht="15.75">
      <c r="B1102" s="293"/>
      <c r="C1102" s="286">
        <v>2224</v>
      </c>
      <c r="D1102" s="287" t="s">
        <v>221</v>
      </c>
      <c r="E1102" s="288">
        <f t="shared" si="263"/>
        <v>0</v>
      </c>
      <c r="F1102" s="173"/>
      <c r="G1102" s="174"/>
      <c r="H1102" s="1422"/>
      <c r="I1102" s="173"/>
      <c r="J1102" s="174"/>
      <c r="K1102" s="1422"/>
      <c r="L1102" s="288">
        <f t="shared" si="264"/>
        <v>0</v>
      </c>
      <c r="M1102" s="12">
        <f t="shared" si="259"/>
      </c>
      <c r="N1102" s="13"/>
    </row>
    <row r="1103" spans="2:14" ht="15.75">
      <c r="B1103" s="273">
        <v>2500</v>
      </c>
      <c r="C1103" s="1840" t="s">
        <v>222</v>
      </c>
      <c r="D1103" s="1841"/>
      <c r="E1103" s="311">
        <f t="shared" si="263"/>
        <v>0</v>
      </c>
      <c r="F1103" s="1423"/>
      <c r="G1103" s="1424"/>
      <c r="H1103" s="1425"/>
      <c r="I1103" s="1423"/>
      <c r="J1103" s="1424"/>
      <c r="K1103" s="1425"/>
      <c r="L1103" s="311">
        <f t="shared" si="264"/>
        <v>0</v>
      </c>
      <c r="M1103" s="12">
        <f t="shared" si="259"/>
      </c>
      <c r="N1103" s="13"/>
    </row>
    <row r="1104" spans="2:14" ht="15.75">
      <c r="B1104" s="273">
        <v>2600</v>
      </c>
      <c r="C1104" s="1842" t="s">
        <v>223</v>
      </c>
      <c r="D1104" s="1843"/>
      <c r="E1104" s="311">
        <f t="shared" si="263"/>
        <v>0</v>
      </c>
      <c r="F1104" s="1423"/>
      <c r="G1104" s="1424"/>
      <c r="H1104" s="1425"/>
      <c r="I1104" s="1423"/>
      <c r="J1104" s="1424"/>
      <c r="K1104" s="1425"/>
      <c r="L1104" s="311">
        <f t="shared" si="264"/>
        <v>0</v>
      </c>
      <c r="M1104" s="12">
        <f t="shared" si="259"/>
      </c>
      <c r="N1104" s="13"/>
    </row>
    <row r="1105" spans="2:14" ht="15.75">
      <c r="B1105" s="273">
        <v>2700</v>
      </c>
      <c r="C1105" s="1842" t="s">
        <v>224</v>
      </c>
      <c r="D1105" s="1843"/>
      <c r="E1105" s="311">
        <f t="shared" si="263"/>
        <v>0</v>
      </c>
      <c r="F1105" s="1423"/>
      <c r="G1105" s="1424"/>
      <c r="H1105" s="1425"/>
      <c r="I1105" s="1423"/>
      <c r="J1105" s="1424"/>
      <c r="K1105" s="1425"/>
      <c r="L1105" s="311">
        <f t="shared" si="264"/>
        <v>0</v>
      </c>
      <c r="M1105" s="12">
        <f t="shared" si="259"/>
      </c>
      <c r="N1105" s="13"/>
    </row>
    <row r="1106" spans="2:14" ht="15.75">
      <c r="B1106" s="273">
        <v>2800</v>
      </c>
      <c r="C1106" s="1842" t="s">
        <v>1676</v>
      </c>
      <c r="D1106" s="1843"/>
      <c r="E1106" s="311">
        <f t="shared" si="263"/>
        <v>0</v>
      </c>
      <c r="F1106" s="1423"/>
      <c r="G1106" s="1424"/>
      <c r="H1106" s="1425"/>
      <c r="I1106" s="1423"/>
      <c r="J1106" s="1424"/>
      <c r="K1106" s="1425"/>
      <c r="L1106" s="311">
        <f t="shared" si="264"/>
        <v>0</v>
      </c>
      <c r="M1106" s="12">
        <f t="shared" si="259"/>
      </c>
      <c r="N1106" s="13"/>
    </row>
    <row r="1107" spans="2:14" ht="15.75">
      <c r="B1107" s="273">
        <v>2900</v>
      </c>
      <c r="C1107" s="1840" t="s">
        <v>225</v>
      </c>
      <c r="D1107" s="1841"/>
      <c r="E1107" s="311">
        <f aca="true" t="shared" si="265" ref="E1107:L1107">SUM(E1108:E1115)</f>
        <v>0</v>
      </c>
      <c r="F1107" s="275">
        <f t="shared" si="265"/>
        <v>0</v>
      </c>
      <c r="G1107" s="275">
        <f t="shared" si="265"/>
        <v>0</v>
      </c>
      <c r="H1107" s="275">
        <f t="shared" si="265"/>
        <v>0</v>
      </c>
      <c r="I1107" s="275">
        <f t="shared" si="265"/>
        <v>0</v>
      </c>
      <c r="J1107" s="275">
        <f t="shared" si="265"/>
        <v>0</v>
      </c>
      <c r="K1107" s="275">
        <f t="shared" si="265"/>
        <v>0</v>
      </c>
      <c r="L1107" s="275">
        <f t="shared" si="265"/>
        <v>0</v>
      </c>
      <c r="M1107" s="12">
        <f t="shared" si="259"/>
      </c>
      <c r="N1107" s="13"/>
    </row>
    <row r="1108" spans="2:14" ht="15.75">
      <c r="B1108" s="347"/>
      <c r="C1108" s="280">
        <v>2910</v>
      </c>
      <c r="D1108" s="348" t="s">
        <v>2010</v>
      </c>
      <c r="E1108" s="282">
        <f aca="true" t="shared" si="266" ref="E1108:E1115">F1108+G1108+H1108</f>
        <v>0</v>
      </c>
      <c r="F1108" s="152"/>
      <c r="G1108" s="153"/>
      <c r="H1108" s="1419"/>
      <c r="I1108" s="152"/>
      <c r="J1108" s="153"/>
      <c r="K1108" s="1419"/>
      <c r="L1108" s="282">
        <f aca="true" t="shared" si="267" ref="L1108:L1115">I1108+J1108+K1108</f>
        <v>0</v>
      </c>
      <c r="M1108" s="12">
        <f t="shared" si="259"/>
      </c>
      <c r="N1108" s="13"/>
    </row>
    <row r="1109" spans="2:14" ht="15.75">
      <c r="B1109" s="347"/>
      <c r="C1109" s="280">
        <v>2920</v>
      </c>
      <c r="D1109" s="348" t="s">
        <v>226</v>
      </c>
      <c r="E1109" s="282">
        <f t="shared" si="266"/>
        <v>0</v>
      </c>
      <c r="F1109" s="152"/>
      <c r="G1109" s="153"/>
      <c r="H1109" s="1419"/>
      <c r="I1109" s="152"/>
      <c r="J1109" s="153"/>
      <c r="K1109" s="1419"/>
      <c r="L1109" s="282">
        <f t="shared" si="267"/>
        <v>0</v>
      </c>
      <c r="M1109" s="12">
        <f t="shared" si="259"/>
      </c>
      <c r="N1109" s="13"/>
    </row>
    <row r="1110" spans="2:14" ht="31.5">
      <c r="B1110" s="347"/>
      <c r="C1110" s="325">
        <v>2969</v>
      </c>
      <c r="D1110" s="349" t="s">
        <v>227</v>
      </c>
      <c r="E1110" s="327">
        <f t="shared" si="266"/>
        <v>0</v>
      </c>
      <c r="F1110" s="450"/>
      <c r="G1110" s="451"/>
      <c r="H1110" s="1426"/>
      <c r="I1110" s="450"/>
      <c r="J1110" s="451"/>
      <c r="K1110" s="1426"/>
      <c r="L1110" s="327">
        <f t="shared" si="267"/>
        <v>0</v>
      </c>
      <c r="M1110" s="12">
        <f t="shared" si="259"/>
      </c>
      <c r="N1110" s="13"/>
    </row>
    <row r="1111" spans="2:14" ht="31.5">
      <c r="B1111" s="347"/>
      <c r="C1111" s="350">
        <v>2970</v>
      </c>
      <c r="D1111" s="351" t="s">
        <v>228</v>
      </c>
      <c r="E1111" s="352">
        <f t="shared" si="266"/>
        <v>0</v>
      </c>
      <c r="F1111" s="637"/>
      <c r="G1111" s="638"/>
      <c r="H1111" s="1427"/>
      <c r="I1111" s="637"/>
      <c r="J1111" s="638"/>
      <c r="K1111" s="1427"/>
      <c r="L1111" s="352">
        <f t="shared" si="267"/>
        <v>0</v>
      </c>
      <c r="M1111" s="12">
        <f t="shared" si="259"/>
      </c>
      <c r="N1111" s="13"/>
    </row>
    <row r="1112" spans="2:14" ht="15.75">
      <c r="B1112" s="347"/>
      <c r="C1112" s="334">
        <v>2989</v>
      </c>
      <c r="D1112" s="356" t="s">
        <v>229</v>
      </c>
      <c r="E1112" s="336">
        <f t="shared" si="266"/>
        <v>0</v>
      </c>
      <c r="F1112" s="601"/>
      <c r="G1112" s="602"/>
      <c r="H1112" s="1428"/>
      <c r="I1112" s="601"/>
      <c r="J1112" s="602"/>
      <c r="K1112" s="1428"/>
      <c r="L1112" s="336">
        <f t="shared" si="267"/>
        <v>0</v>
      </c>
      <c r="M1112" s="12">
        <f t="shared" si="259"/>
      </c>
      <c r="N1112" s="13"/>
    </row>
    <row r="1113" spans="2:14" ht="31.5">
      <c r="B1113" s="293"/>
      <c r="C1113" s="319">
        <v>2990</v>
      </c>
      <c r="D1113" s="357" t="s">
        <v>2011</v>
      </c>
      <c r="E1113" s="321">
        <f t="shared" si="266"/>
        <v>0</v>
      </c>
      <c r="F1113" s="455"/>
      <c r="G1113" s="456"/>
      <c r="H1113" s="1429"/>
      <c r="I1113" s="455"/>
      <c r="J1113" s="456"/>
      <c r="K1113" s="1429"/>
      <c r="L1113" s="321">
        <f t="shared" si="267"/>
        <v>0</v>
      </c>
      <c r="M1113" s="12">
        <f t="shared" si="259"/>
      </c>
      <c r="N1113" s="13"/>
    </row>
    <row r="1114" spans="2:14" ht="15.75">
      <c r="B1114" s="293"/>
      <c r="C1114" s="319">
        <v>2991</v>
      </c>
      <c r="D1114" s="357" t="s">
        <v>230</v>
      </c>
      <c r="E1114" s="321">
        <f t="shared" si="266"/>
        <v>0</v>
      </c>
      <c r="F1114" s="455"/>
      <c r="G1114" s="456"/>
      <c r="H1114" s="1429"/>
      <c r="I1114" s="455"/>
      <c r="J1114" s="456"/>
      <c r="K1114" s="1429"/>
      <c r="L1114" s="321">
        <f t="shared" si="267"/>
        <v>0</v>
      </c>
      <c r="M1114" s="12">
        <f t="shared" si="259"/>
      </c>
      <c r="N1114" s="13"/>
    </row>
    <row r="1115" spans="2:14" ht="15.75">
      <c r="B1115" s="293"/>
      <c r="C1115" s="286">
        <v>2992</v>
      </c>
      <c r="D1115" s="358" t="s">
        <v>231</v>
      </c>
      <c r="E1115" s="288">
        <f t="shared" si="266"/>
        <v>0</v>
      </c>
      <c r="F1115" s="173"/>
      <c r="G1115" s="174"/>
      <c r="H1115" s="1422"/>
      <c r="I1115" s="173"/>
      <c r="J1115" s="174"/>
      <c r="K1115" s="1422"/>
      <c r="L1115" s="288">
        <f t="shared" si="267"/>
        <v>0</v>
      </c>
      <c r="M1115" s="12">
        <f t="shared" si="259"/>
      </c>
      <c r="N1115" s="13"/>
    </row>
    <row r="1116" spans="2:14" ht="15.75">
      <c r="B1116" s="273">
        <v>3300</v>
      </c>
      <c r="C1116" s="359" t="s">
        <v>232</v>
      </c>
      <c r="D1116" s="1603"/>
      <c r="E1116" s="311">
        <f aca="true" t="shared" si="268" ref="E1116:L1116">SUM(E1117:E1122)</f>
        <v>0</v>
      </c>
      <c r="F1116" s="275">
        <f t="shared" si="268"/>
        <v>0</v>
      </c>
      <c r="G1116" s="276">
        <f t="shared" si="268"/>
        <v>0</v>
      </c>
      <c r="H1116" s="277">
        <f t="shared" si="268"/>
        <v>0</v>
      </c>
      <c r="I1116" s="275">
        <f t="shared" si="268"/>
        <v>0</v>
      </c>
      <c r="J1116" s="276">
        <f t="shared" si="268"/>
        <v>0</v>
      </c>
      <c r="K1116" s="277">
        <f t="shared" si="268"/>
        <v>0</v>
      </c>
      <c r="L1116" s="311">
        <f t="shared" si="268"/>
        <v>0</v>
      </c>
      <c r="M1116" s="12">
        <f t="shared" si="259"/>
      </c>
      <c r="N1116" s="13"/>
    </row>
    <row r="1117" spans="2:14" ht="15.75">
      <c r="B1117" s="292"/>
      <c r="C1117" s="280">
        <v>3301</v>
      </c>
      <c r="D1117" s="360" t="s">
        <v>233</v>
      </c>
      <c r="E1117" s="282">
        <f aca="true" t="shared" si="269" ref="E1117:E1125">F1117+G1117+H1117</f>
        <v>0</v>
      </c>
      <c r="F1117" s="488">
        <v>0</v>
      </c>
      <c r="G1117" s="489">
        <v>0</v>
      </c>
      <c r="H1117" s="154">
        <v>0</v>
      </c>
      <c r="I1117" s="488">
        <v>0</v>
      </c>
      <c r="J1117" s="489">
        <v>0</v>
      </c>
      <c r="K1117" s="154">
        <v>0</v>
      </c>
      <c r="L1117" s="282">
        <f aca="true" t="shared" si="270" ref="L1117:L1125">I1117+J1117+K1117</f>
        <v>0</v>
      </c>
      <c r="M1117" s="12">
        <f t="shared" si="259"/>
      </c>
      <c r="N1117" s="13"/>
    </row>
    <row r="1118" spans="2:14" ht="15.75">
      <c r="B1118" s="292"/>
      <c r="C1118" s="294">
        <v>3302</v>
      </c>
      <c r="D1118" s="361" t="s">
        <v>722</v>
      </c>
      <c r="E1118" s="296">
        <f t="shared" si="269"/>
        <v>0</v>
      </c>
      <c r="F1118" s="490">
        <v>0</v>
      </c>
      <c r="G1118" s="491">
        <v>0</v>
      </c>
      <c r="H1118" s="160">
        <v>0</v>
      </c>
      <c r="I1118" s="490">
        <v>0</v>
      </c>
      <c r="J1118" s="491">
        <v>0</v>
      </c>
      <c r="K1118" s="160">
        <v>0</v>
      </c>
      <c r="L1118" s="296">
        <f t="shared" si="270"/>
        <v>0</v>
      </c>
      <c r="M1118" s="12">
        <f aca="true" t="shared" si="271" ref="M1118:M1149">(IF($E1118&lt;&gt;0,$M$2,IF($L1118&lt;&gt;0,$M$2,"")))</f>
      </c>
      <c r="N1118" s="13"/>
    </row>
    <row r="1119" spans="2:14" ht="15.75">
      <c r="B1119" s="292"/>
      <c r="C1119" s="294">
        <v>3303</v>
      </c>
      <c r="D1119" s="361" t="s">
        <v>234</v>
      </c>
      <c r="E1119" s="296">
        <f t="shared" si="269"/>
        <v>0</v>
      </c>
      <c r="F1119" s="490">
        <v>0</v>
      </c>
      <c r="G1119" s="491">
        <v>0</v>
      </c>
      <c r="H1119" s="160">
        <v>0</v>
      </c>
      <c r="I1119" s="490">
        <v>0</v>
      </c>
      <c r="J1119" s="491">
        <v>0</v>
      </c>
      <c r="K1119" s="160">
        <v>0</v>
      </c>
      <c r="L1119" s="296">
        <f t="shared" si="270"/>
        <v>0</v>
      </c>
      <c r="M1119" s="12">
        <f t="shared" si="271"/>
      </c>
      <c r="N1119" s="13"/>
    </row>
    <row r="1120" spans="2:14" ht="15.75">
      <c r="B1120" s="292"/>
      <c r="C1120" s="294">
        <v>3304</v>
      </c>
      <c r="D1120" s="361" t="s">
        <v>235</v>
      </c>
      <c r="E1120" s="296">
        <f t="shared" si="269"/>
        <v>0</v>
      </c>
      <c r="F1120" s="490">
        <v>0</v>
      </c>
      <c r="G1120" s="491">
        <v>0</v>
      </c>
      <c r="H1120" s="160">
        <v>0</v>
      </c>
      <c r="I1120" s="490">
        <v>0</v>
      </c>
      <c r="J1120" s="491">
        <v>0</v>
      </c>
      <c r="K1120" s="160">
        <v>0</v>
      </c>
      <c r="L1120" s="296">
        <f t="shared" si="270"/>
        <v>0</v>
      </c>
      <c r="M1120" s="12">
        <f t="shared" si="271"/>
      </c>
      <c r="N1120" s="13"/>
    </row>
    <row r="1121" spans="2:14" ht="15.75">
      <c r="B1121" s="292"/>
      <c r="C1121" s="294">
        <v>3305</v>
      </c>
      <c r="D1121" s="361" t="s">
        <v>236</v>
      </c>
      <c r="E1121" s="296">
        <f t="shared" si="269"/>
        <v>0</v>
      </c>
      <c r="F1121" s="490">
        <v>0</v>
      </c>
      <c r="G1121" s="491">
        <v>0</v>
      </c>
      <c r="H1121" s="160">
        <v>0</v>
      </c>
      <c r="I1121" s="490">
        <v>0</v>
      </c>
      <c r="J1121" s="491">
        <v>0</v>
      </c>
      <c r="K1121" s="160">
        <v>0</v>
      </c>
      <c r="L1121" s="296">
        <f t="shared" si="270"/>
        <v>0</v>
      </c>
      <c r="M1121" s="12">
        <f t="shared" si="271"/>
      </c>
      <c r="N1121" s="13"/>
    </row>
    <row r="1122" spans="2:14" ht="31.5">
      <c r="B1122" s="292"/>
      <c r="C1122" s="286">
        <v>3306</v>
      </c>
      <c r="D1122" s="362" t="s">
        <v>1673</v>
      </c>
      <c r="E1122" s="288">
        <f t="shared" si="269"/>
        <v>0</v>
      </c>
      <c r="F1122" s="492">
        <v>0</v>
      </c>
      <c r="G1122" s="493">
        <v>0</v>
      </c>
      <c r="H1122" s="175">
        <v>0</v>
      </c>
      <c r="I1122" s="492">
        <v>0</v>
      </c>
      <c r="J1122" s="493">
        <v>0</v>
      </c>
      <c r="K1122" s="175">
        <v>0</v>
      </c>
      <c r="L1122" s="288">
        <f t="shared" si="270"/>
        <v>0</v>
      </c>
      <c r="M1122" s="12">
        <f t="shared" si="271"/>
      </c>
      <c r="N1122" s="13"/>
    </row>
    <row r="1123" spans="2:14" ht="15.75">
      <c r="B1123" s="273">
        <v>3900</v>
      </c>
      <c r="C1123" s="1840" t="s">
        <v>237</v>
      </c>
      <c r="D1123" s="1841"/>
      <c r="E1123" s="311">
        <f t="shared" si="269"/>
        <v>0</v>
      </c>
      <c r="F1123" s="1472">
        <v>0</v>
      </c>
      <c r="G1123" s="1473">
        <v>0</v>
      </c>
      <c r="H1123" s="1474">
        <v>0</v>
      </c>
      <c r="I1123" s="1472">
        <v>0</v>
      </c>
      <c r="J1123" s="1473">
        <v>0</v>
      </c>
      <c r="K1123" s="1474">
        <v>0</v>
      </c>
      <c r="L1123" s="311">
        <f t="shared" si="270"/>
        <v>0</v>
      </c>
      <c r="M1123" s="12">
        <f t="shared" si="271"/>
      </c>
      <c r="N1123" s="13"/>
    </row>
    <row r="1124" spans="2:14" ht="15.75">
      <c r="B1124" s="273">
        <v>4000</v>
      </c>
      <c r="C1124" s="1840" t="s">
        <v>238</v>
      </c>
      <c r="D1124" s="1841"/>
      <c r="E1124" s="311">
        <f t="shared" si="269"/>
        <v>0</v>
      </c>
      <c r="F1124" s="1423"/>
      <c r="G1124" s="1424"/>
      <c r="H1124" s="1425"/>
      <c r="I1124" s="1423"/>
      <c r="J1124" s="1424"/>
      <c r="K1124" s="1425"/>
      <c r="L1124" s="311">
        <f t="shared" si="270"/>
        <v>0</v>
      </c>
      <c r="M1124" s="12">
        <f t="shared" si="271"/>
      </c>
      <c r="N1124" s="13"/>
    </row>
    <row r="1125" spans="2:14" ht="15.75">
      <c r="B1125" s="273">
        <v>4100</v>
      </c>
      <c r="C1125" s="1840" t="s">
        <v>239</v>
      </c>
      <c r="D1125" s="1841"/>
      <c r="E1125" s="311">
        <f t="shared" si="269"/>
        <v>0</v>
      </c>
      <c r="F1125" s="1473">
        <v>0</v>
      </c>
      <c r="G1125" s="1473">
        <v>0</v>
      </c>
      <c r="H1125" s="1473">
        <v>0</v>
      </c>
      <c r="I1125" s="1473">
        <v>0</v>
      </c>
      <c r="J1125" s="1473">
        <v>0</v>
      </c>
      <c r="K1125" s="1473">
        <v>0</v>
      </c>
      <c r="L1125" s="311">
        <f t="shared" si="270"/>
        <v>0</v>
      </c>
      <c r="M1125" s="12">
        <f t="shared" si="271"/>
      </c>
      <c r="N1125" s="13"/>
    </row>
    <row r="1126" spans="2:14" ht="15.75">
      <c r="B1126" s="273">
        <v>4200</v>
      </c>
      <c r="C1126" s="1840" t="s">
        <v>240</v>
      </c>
      <c r="D1126" s="1841"/>
      <c r="E1126" s="311">
        <f aca="true" t="shared" si="272" ref="E1126:L1126">SUM(E1127:E1132)</f>
        <v>0</v>
      </c>
      <c r="F1126" s="275">
        <f t="shared" si="272"/>
        <v>0</v>
      </c>
      <c r="G1126" s="276">
        <f t="shared" si="272"/>
        <v>0</v>
      </c>
      <c r="H1126" s="277">
        <f t="shared" si="272"/>
        <v>0</v>
      </c>
      <c r="I1126" s="275">
        <f t="shared" si="272"/>
        <v>0</v>
      </c>
      <c r="J1126" s="276">
        <f t="shared" si="272"/>
        <v>0</v>
      </c>
      <c r="K1126" s="277">
        <f t="shared" si="272"/>
        <v>0</v>
      </c>
      <c r="L1126" s="311">
        <f t="shared" si="272"/>
        <v>0</v>
      </c>
      <c r="M1126" s="12">
        <f t="shared" si="271"/>
      </c>
      <c r="N1126" s="13"/>
    </row>
    <row r="1127" spans="2:14" ht="15.75">
      <c r="B1127" s="363"/>
      <c r="C1127" s="280">
        <v>4201</v>
      </c>
      <c r="D1127" s="281" t="s">
        <v>241</v>
      </c>
      <c r="E1127" s="282">
        <f aca="true" t="shared" si="273" ref="E1127:E1132">F1127+G1127+H1127</f>
        <v>0</v>
      </c>
      <c r="F1127" s="152"/>
      <c r="G1127" s="153"/>
      <c r="H1127" s="1419"/>
      <c r="I1127" s="152"/>
      <c r="J1127" s="153"/>
      <c r="K1127" s="1419"/>
      <c r="L1127" s="282">
        <f aca="true" t="shared" si="274" ref="L1127:L1132">I1127+J1127+K1127</f>
        <v>0</v>
      </c>
      <c r="M1127" s="12">
        <f t="shared" si="271"/>
      </c>
      <c r="N1127" s="13"/>
    </row>
    <row r="1128" spans="2:14" ht="15.75">
      <c r="B1128" s="363"/>
      <c r="C1128" s="294">
        <v>4202</v>
      </c>
      <c r="D1128" s="364" t="s">
        <v>242</v>
      </c>
      <c r="E1128" s="296">
        <f t="shared" si="273"/>
        <v>0</v>
      </c>
      <c r="F1128" s="158"/>
      <c r="G1128" s="159"/>
      <c r="H1128" s="1421"/>
      <c r="I1128" s="158"/>
      <c r="J1128" s="159"/>
      <c r="K1128" s="1421"/>
      <c r="L1128" s="296">
        <f t="shared" si="274"/>
        <v>0</v>
      </c>
      <c r="M1128" s="12">
        <f t="shared" si="271"/>
      </c>
      <c r="N1128" s="13"/>
    </row>
    <row r="1129" spans="2:14" ht="15.75">
      <c r="B1129" s="363"/>
      <c r="C1129" s="294">
        <v>4214</v>
      </c>
      <c r="D1129" s="364" t="s">
        <v>243</v>
      </c>
      <c r="E1129" s="296">
        <f t="shared" si="273"/>
        <v>0</v>
      </c>
      <c r="F1129" s="158"/>
      <c r="G1129" s="159"/>
      <c r="H1129" s="1421"/>
      <c r="I1129" s="158"/>
      <c r="J1129" s="159"/>
      <c r="K1129" s="1421"/>
      <c r="L1129" s="296">
        <f t="shared" si="274"/>
        <v>0</v>
      </c>
      <c r="M1129" s="12">
        <f t="shared" si="271"/>
      </c>
      <c r="N1129" s="13"/>
    </row>
    <row r="1130" spans="2:14" ht="15.75">
      <c r="B1130" s="363"/>
      <c r="C1130" s="294">
        <v>4217</v>
      </c>
      <c r="D1130" s="364" t="s">
        <v>244</v>
      </c>
      <c r="E1130" s="296">
        <f t="shared" si="273"/>
        <v>0</v>
      </c>
      <c r="F1130" s="158"/>
      <c r="G1130" s="159"/>
      <c r="H1130" s="1421"/>
      <c r="I1130" s="158"/>
      <c r="J1130" s="159"/>
      <c r="K1130" s="1421"/>
      <c r="L1130" s="296">
        <f t="shared" si="274"/>
        <v>0</v>
      </c>
      <c r="M1130" s="12">
        <f t="shared" si="271"/>
      </c>
      <c r="N1130" s="13"/>
    </row>
    <row r="1131" spans="2:14" ht="15.75">
      <c r="B1131" s="363"/>
      <c r="C1131" s="294">
        <v>4218</v>
      </c>
      <c r="D1131" s="295" t="s">
        <v>245</v>
      </c>
      <c r="E1131" s="296">
        <f t="shared" si="273"/>
        <v>0</v>
      </c>
      <c r="F1131" s="158"/>
      <c r="G1131" s="159"/>
      <c r="H1131" s="1421"/>
      <c r="I1131" s="158"/>
      <c r="J1131" s="159"/>
      <c r="K1131" s="1421"/>
      <c r="L1131" s="296">
        <f t="shared" si="274"/>
        <v>0</v>
      </c>
      <c r="M1131" s="12">
        <f t="shared" si="271"/>
      </c>
      <c r="N1131" s="13"/>
    </row>
    <row r="1132" spans="2:14" ht="15.75">
      <c r="B1132" s="363"/>
      <c r="C1132" s="286">
        <v>4219</v>
      </c>
      <c r="D1132" s="344" t="s">
        <v>246</v>
      </c>
      <c r="E1132" s="288">
        <f t="shared" si="273"/>
        <v>0</v>
      </c>
      <c r="F1132" s="173"/>
      <c r="G1132" s="174"/>
      <c r="H1132" s="1422"/>
      <c r="I1132" s="173"/>
      <c r="J1132" s="174"/>
      <c r="K1132" s="1422"/>
      <c r="L1132" s="288">
        <f t="shared" si="274"/>
        <v>0</v>
      </c>
      <c r="M1132" s="12">
        <f t="shared" si="271"/>
      </c>
      <c r="N1132" s="13"/>
    </row>
    <row r="1133" spans="2:14" ht="15.75">
      <c r="B1133" s="273">
        <v>4300</v>
      </c>
      <c r="C1133" s="1840" t="s">
        <v>1677</v>
      </c>
      <c r="D1133" s="1841"/>
      <c r="E1133" s="311">
        <f aca="true" t="shared" si="275" ref="E1133:L1133">SUM(E1134:E1136)</f>
        <v>0</v>
      </c>
      <c r="F1133" s="275">
        <f t="shared" si="275"/>
        <v>0</v>
      </c>
      <c r="G1133" s="276">
        <f t="shared" si="275"/>
        <v>0</v>
      </c>
      <c r="H1133" s="277">
        <f t="shared" si="275"/>
        <v>0</v>
      </c>
      <c r="I1133" s="275">
        <f t="shared" si="275"/>
        <v>0</v>
      </c>
      <c r="J1133" s="276">
        <f t="shared" si="275"/>
        <v>0</v>
      </c>
      <c r="K1133" s="277">
        <f t="shared" si="275"/>
        <v>0</v>
      </c>
      <c r="L1133" s="311">
        <f t="shared" si="275"/>
        <v>0</v>
      </c>
      <c r="M1133" s="12">
        <f t="shared" si="271"/>
      </c>
      <c r="N1133" s="13"/>
    </row>
    <row r="1134" spans="2:14" ht="15.75">
      <c r="B1134" s="363"/>
      <c r="C1134" s="280">
        <v>4301</v>
      </c>
      <c r="D1134" s="312" t="s">
        <v>247</v>
      </c>
      <c r="E1134" s="282">
        <f aca="true" t="shared" si="276" ref="E1134:E1139">F1134+G1134+H1134</f>
        <v>0</v>
      </c>
      <c r="F1134" s="152"/>
      <c r="G1134" s="153"/>
      <c r="H1134" s="1419"/>
      <c r="I1134" s="152"/>
      <c r="J1134" s="153"/>
      <c r="K1134" s="1419"/>
      <c r="L1134" s="282">
        <f aca="true" t="shared" si="277" ref="L1134:L1139">I1134+J1134+K1134</f>
        <v>0</v>
      </c>
      <c r="M1134" s="12">
        <f t="shared" si="271"/>
      </c>
      <c r="N1134" s="13"/>
    </row>
    <row r="1135" spans="2:14" ht="15.75">
      <c r="B1135" s="363"/>
      <c r="C1135" s="294">
        <v>4302</v>
      </c>
      <c r="D1135" s="364" t="s">
        <v>248</v>
      </c>
      <c r="E1135" s="296">
        <f t="shared" si="276"/>
        <v>0</v>
      </c>
      <c r="F1135" s="158"/>
      <c r="G1135" s="159"/>
      <c r="H1135" s="1421"/>
      <c r="I1135" s="158"/>
      <c r="J1135" s="159"/>
      <c r="K1135" s="1421"/>
      <c r="L1135" s="296">
        <f t="shared" si="277"/>
        <v>0</v>
      </c>
      <c r="M1135" s="12">
        <f t="shared" si="271"/>
      </c>
      <c r="N1135" s="13"/>
    </row>
    <row r="1136" spans="2:14" ht="15.75">
      <c r="B1136" s="363"/>
      <c r="C1136" s="286">
        <v>4309</v>
      </c>
      <c r="D1136" s="302" t="s">
        <v>249</v>
      </c>
      <c r="E1136" s="288">
        <f t="shared" si="276"/>
        <v>0</v>
      </c>
      <c r="F1136" s="173"/>
      <c r="G1136" s="174"/>
      <c r="H1136" s="1422"/>
      <c r="I1136" s="173"/>
      <c r="J1136" s="174"/>
      <c r="K1136" s="1422"/>
      <c r="L1136" s="288">
        <f t="shared" si="277"/>
        <v>0</v>
      </c>
      <c r="M1136" s="12">
        <f t="shared" si="271"/>
      </c>
      <c r="N1136" s="13"/>
    </row>
    <row r="1137" spans="2:14" ht="15.75">
      <c r="B1137" s="273">
        <v>4400</v>
      </c>
      <c r="C1137" s="1840" t="s">
        <v>1674</v>
      </c>
      <c r="D1137" s="1841"/>
      <c r="E1137" s="311">
        <f t="shared" si="276"/>
        <v>0</v>
      </c>
      <c r="F1137" s="1423"/>
      <c r="G1137" s="1424"/>
      <c r="H1137" s="1425"/>
      <c r="I1137" s="1423"/>
      <c r="J1137" s="1424"/>
      <c r="K1137" s="1425"/>
      <c r="L1137" s="311">
        <f t="shared" si="277"/>
        <v>0</v>
      </c>
      <c r="M1137" s="12">
        <f t="shared" si="271"/>
      </c>
      <c r="N1137" s="13"/>
    </row>
    <row r="1138" spans="2:14" ht="15.75">
      <c r="B1138" s="273">
        <v>4500</v>
      </c>
      <c r="C1138" s="1840" t="s">
        <v>1675</v>
      </c>
      <c r="D1138" s="1841"/>
      <c r="E1138" s="311">
        <f t="shared" si="276"/>
        <v>0</v>
      </c>
      <c r="F1138" s="1423"/>
      <c r="G1138" s="1424"/>
      <c r="H1138" s="1425"/>
      <c r="I1138" s="1423"/>
      <c r="J1138" s="1424"/>
      <c r="K1138" s="1425"/>
      <c r="L1138" s="311">
        <f t="shared" si="277"/>
        <v>0</v>
      </c>
      <c r="M1138" s="12">
        <f t="shared" si="271"/>
      </c>
      <c r="N1138" s="13"/>
    </row>
    <row r="1139" spans="2:14" ht="15.75">
      <c r="B1139" s="273">
        <v>4600</v>
      </c>
      <c r="C1139" s="1842" t="s">
        <v>250</v>
      </c>
      <c r="D1139" s="1843"/>
      <c r="E1139" s="311">
        <f t="shared" si="276"/>
        <v>0</v>
      </c>
      <c r="F1139" s="1423"/>
      <c r="G1139" s="1424"/>
      <c r="H1139" s="1425"/>
      <c r="I1139" s="1423"/>
      <c r="J1139" s="1424"/>
      <c r="K1139" s="1425"/>
      <c r="L1139" s="311">
        <f t="shared" si="277"/>
        <v>0</v>
      </c>
      <c r="M1139" s="12">
        <f t="shared" si="271"/>
      </c>
      <c r="N1139" s="13"/>
    </row>
    <row r="1140" spans="2:14" ht="15.75">
      <c r="B1140" s="273">
        <v>4900</v>
      </c>
      <c r="C1140" s="1840" t="s">
        <v>276</v>
      </c>
      <c r="D1140" s="1841"/>
      <c r="E1140" s="311">
        <f aca="true" t="shared" si="278" ref="E1140:L1140">+E1141+E1142</f>
        <v>0</v>
      </c>
      <c r="F1140" s="275">
        <f t="shared" si="278"/>
        <v>0</v>
      </c>
      <c r="G1140" s="276">
        <f t="shared" si="278"/>
        <v>0</v>
      </c>
      <c r="H1140" s="277">
        <f t="shared" si="278"/>
        <v>0</v>
      </c>
      <c r="I1140" s="275">
        <f t="shared" si="278"/>
        <v>0</v>
      </c>
      <c r="J1140" s="276">
        <f t="shared" si="278"/>
        <v>0</v>
      </c>
      <c r="K1140" s="277">
        <f t="shared" si="278"/>
        <v>0</v>
      </c>
      <c r="L1140" s="311">
        <f t="shared" si="278"/>
        <v>0</v>
      </c>
      <c r="M1140" s="12">
        <f t="shared" si="271"/>
      </c>
      <c r="N1140" s="13"/>
    </row>
    <row r="1141" spans="2:14" ht="15.75">
      <c r="B1141" s="363"/>
      <c r="C1141" s="280">
        <v>4901</v>
      </c>
      <c r="D1141" s="365" t="s">
        <v>277</v>
      </c>
      <c r="E1141" s="282">
        <f>F1141+G1141+H1141</f>
        <v>0</v>
      </c>
      <c r="F1141" s="152"/>
      <c r="G1141" s="153"/>
      <c r="H1141" s="1419"/>
      <c r="I1141" s="152"/>
      <c r="J1141" s="153"/>
      <c r="K1141" s="1419"/>
      <c r="L1141" s="282">
        <f>I1141+J1141+K1141</f>
        <v>0</v>
      </c>
      <c r="M1141" s="12">
        <f t="shared" si="271"/>
      </c>
      <c r="N1141" s="13"/>
    </row>
    <row r="1142" spans="2:14" ht="15.75">
      <c r="B1142" s="363"/>
      <c r="C1142" s="286">
        <v>4902</v>
      </c>
      <c r="D1142" s="302" t="s">
        <v>278</v>
      </c>
      <c r="E1142" s="288">
        <f>F1142+G1142+H1142</f>
        <v>0</v>
      </c>
      <c r="F1142" s="173"/>
      <c r="G1142" s="174"/>
      <c r="H1142" s="1422"/>
      <c r="I1142" s="173"/>
      <c r="J1142" s="174"/>
      <c r="K1142" s="1422"/>
      <c r="L1142" s="288">
        <f>I1142+J1142+K1142</f>
        <v>0</v>
      </c>
      <c r="M1142" s="12">
        <f t="shared" si="271"/>
      </c>
      <c r="N1142" s="13"/>
    </row>
    <row r="1143" spans="2:14" ht="15.75">
      <c r="B1143" s="366">
        <v>5100</v>
      </c>
      <c r="C1143" s="1838" t="s">
        <v>251</v>
      </c>
      <c r="D1143" s="1839"/>
      <c r="E1143" s="311">
        <f>F1143+G1143+H1143</f>
        <v>0</v>
      </c>
      <c r="F1143" s="1423"/>
      <c r="G1143" s="1424"/>
      <c r="H1143" s="1425"/>
      <c r="I1143" s="1423"/>
      <c r="J1143" s="1424"/>
      <c r="K1143" s="1425"/>
      <c r="L1143" s="311">
        <f>I1143+J1143+K1143</f>
        <v>0</v>
      </c>
      <c r="M1143" s="12">
        <f t="shared" si="271"/>
      </c>
      <c r="N1143" s="13"/>
    </row>
    <row r="1144" spans="2:14" ht="15.75">
      <c r="B1144" s="366">
        <v>5200</v>
      </c>
      <c r="C1144" s="1838" t="s">
        <v>252</v>
      </c>
      <c r="D1144" s="1839"/>
      <c r="E1144" s="311">
        <f aca="true" t="shared" si="279" ref="E1144:L1144">SUM(E1145:E1151)</f>
        <v>0</v>
      </c>
      <c r="F1144" s="275">
        <f t="shared" si="279"/>
        <v>0</v>
      </c>
      <c r="G1144" s="276">
        <f t="shared" si="279"/>
        <v>0</v>
      </c>
      <c r="H1144" s="277">
        <f t="shared" si="279"/>
        <v>0</v>
      </c>
      <c r="I1144" s="275">
        <f t="shared" si="279"/>
        <v>0</v>
      </c>
      <c r="J1144" s="276">
        <f t="shared" si="279"/>
        <v>0</v>
      </c>
      <c r="K1144" s="277">
        <f t="shared" si="279"/>
        <v>0</v>
      </c>
      <c r="L1144" s="311">
        <f t="shared" si="279"/>
        <v>0</v>
      </c>
      <c r="M1144" s="12">
        <f t="shared" si="271"/>
      </c>
      <c r="N1144" s="13"/>
    </row>
    <row r="1145" spans="2:14" ht="15.75">
      <c r="B1145" s="367"/>
      <c r="C1145" s="368">
        <v>5201</v>
      </c>
      <c r="D1145" s="369" t="s">
        <v>253</v>
      </c>
      <c r="E1145" s="282">
        <f aca="true" t="shared" si="280" ref="E1145:E1151">F1145+G1145+H1145</f>
        <v>0</v>
      </c>
      <c r="F1145" s="152"/>
      <c r="G1145" s="153"/>
      <c r="H1145" s="1419"/>
      <c r="I1145" s="152"/>
      <c r="J1145" s="153"/>
      <c r="K1145" s="1419"/>
      <c r="L1145" s="282">
        <f aca="true" t="shared" si="281" ref="L1145:L1151">I1145+J1145+K1145</f>
        <v>0</v>
      </c>
      <c r="M1145" s="12">
        <f t="shared" si="271"/>
      </c>
      <c r="N1145" s="13"/>
    </row>
    <row r="1146" spans="2:14" ht="15.75">
      <c r="B1146" s="367"/>
      <c r="C1146" s="370">
        <v>5202</v>
      </c>
      <c r="D1146" s="371" t="s">
        <v>254</v>
      </c>
      <c r="E1146" s="296">
        <f t="shared" si="280"/>
        <v>0</v>
      </c>
      <c r="F1146" s="158"/>
      <c r="G1146" s="159"/>
      <c r="H1146" s="1421"/>
      <c r="I1146" s="158"/>
      <c r="J1146" s="159"/>
      <c r="K1146" s="1421"/>
      <c r="L1146" s="296">
        <f t="shared" si="281"/>
        <v>0</v>
      </c>
      <c r="M1146" s="12">
        <f t="shared" si="271"/>
      </c>
      <c r="N1146" s="13"/>
    </row>
    <row r="1147" spans="2:14" ht="15.75">
      <c r="B1147" s="367"/>
      <c r="C1147" s="370">
        <v>5203</v>
      </c>
      <c r="D1147" s="371" t="s">
        <v>627</v>
      </c>
      <c r="E1147" s="296">
        <f t="shared" si="280"/>
        <v>0</v>
      </c>
      <c r="F1147" s="158"/>
      <c r="G1147" s="159"/>
      <c r="H1147" s="1421"/>
      <c r="I1147" s="158"/>
      <c r="J1147" s="159"/>
      <c r="K1147" s="1421"/>
      <c r="L1147" s="296">
        <f t="shared" si="281"/>
        <v>0</v>
      </c>
      <c r="M1147" s="12">
        <f t="shared" si="271"/>
      </c>
      <c r="N1147" s="13"/>
    </row>
    <row r="1148" spans="2:14" ht="15.75">
      <c r="B1148" s="367"/>
      <c r="C1148" s="370">
        <v>5204</v>
      </c>
      <c r="D1148" s="371" t="s">
        <v>628</v>
      </c>
      <c r="E1148" s="296">
        <f t="shared" si="280"/>
        <v>0</v>
      </c>
      <c r="F1148" s="158"/>
      <c r="G1148" s="159"/>
      <c r="H1148" s="1421"/>
      <c r="I1148" s="158"/>
      <c r="J1148" s="159"/>
      <c r="K1148" s="1421"/>
      <c r="L1148" s="296">
        <f t="shared" si="281"/>
        <v>0</v>
      </c>
      <c r="M1148" s="12">
        <f t="shared" si="271"/>
      </c>
      <c r="N1148" s="13"/>
    </row>
    <row r="1149" spans="2:14" ht="15.75">
      <c r="B1149" s="367"/>
      <c r="C1149" s="370">
        <v>5205</v>
      </c>
      <c r="D1149" s="371" t="s">
        <v>629</v>
      </c>
      <c r="E1149" s="296">
        <f t="shared" si="280"/>
        <v>0</v>
      </c>
      <c r="F1149" s="158"/>
      <c r="G1149" s="159"/>
      <c r="H1149" s="1421"/>
      <c r="I1149" s="158"/>
      <c r="J1149" s="159"/>
      <c r="K1149" s="1421"/>
      <c r="L1149" s="296">
        <f t="shared" si="281"/>
        <v>0</v>
      </c>
      <c r="M1149" s="12">
        <f t="shared" si="271"/>
      </c>
      <c r="N1149" s="13"/>
    </row>
    <row r="1150" spans="2:14" ht="15.75">
      <c r="B1150" s="367"/>
      <c r="C1150" s="370">
        <v>5206</v>
      </c>
      <c r="D1150" s="371" t="s">
        <v>630</v>
      </c>
      <c r="E1150" s="296">
        <f t="shared" si="280"/>
        <v>0</v>
      </c>
      <c r="F1150" s="158"/>
      <c r="G1150" s="159"/>
      <c r="H1150" s="1421"/>
      <c r="I1150" s="158"/>
      <c r="J1150" s="159"/>
      <c r="K1150" s="1421"/>
      <c r="L1150" s="296">
        <f t="shared" si="281"/>
        <v>0</v>
      </c>
      <c r="M1150" s="12">
        <f aca="true" t="shared" si="282" ref="M1150:M1170">(IF($E1150&lt;&gt;0,$M$2,IF($L1150&lt;&gt;0,$M$2,"")))</f>
      </c>
      <c r="N1150" s="13"/>
    </row>
    <row r="1151" spans="2:14" ht="15.75">
      <c r="B1151" s="367"/>
      <c r="C1151" s="372">
        <v>5219</v>
      </c>
      <c r="D1151" s="373" t="s">
        <v>631</v>
      </c>
      <c r="E1151" s="288">
        <f t="shared" si="280"/>
        <v>0</v>
      </c>
      <c r="F1151" s="173"/>
      <c r="G1151" s="174"/>
      <c r="H1151" s="1422"/>
      <c r="I1151" s="173"/>
      <c r="J1151" s="174"/>
      <c r="K1151" s="1422"/>
      <c r="L1151" s="288">
        <f t="shared" si="281"/>
        <v>0</v>
      </c>
      <c r="M1151" s="12">
        <f t="shared" si="282"/>
      </c>
      <c r="N1151" s="13"/>
    </row>
    <row r="1152" spans="2:14" ht="15.75">
      <c r="B1152" s="366">
        <v>5300</v>
      </c>
      <c r="C1152" s="1838" t="s">
        <v>632</v>
      </c>
      <c r="D1152" s="1839"/>
      <c r="E1152" s="311">
        <f aca="true" t="shared" si="283" ref="E1152:L1152">SUM(E1153:E1154)</f>
        <v>0</v>
      </c>
      <c r="F1152" s="275">
        <f t="shared" si="283"/>
        <v>0</v>
      </c>
      <c r="G1152" s="276">
        <f t="shared" si="283"/>
        <v>0</v>
      </c>
      <c r="H1152" s="277">
        <f t="shared" si="283"/>
        <v>0</v>
      </c>
      <c r="I1152" s="275">
        <f t="shared" si="283"/>
        <v>0</v>
      </c>
      <c r="J1152" s="276">
        <f t="shared" si="283"/>
        <v>0</v>
      </c>
      <c r="K1152" s="277">
        <f t="shared" si="283"/>
        <v>0</v>
      </c>
      <c r="L1152" s="311">
        <f t="shared" si="283"/>
        <v>0</v>
      </c>
      <c r="M1152" s="12">
        <f t="shared" si="282"/>
      </c>
      <c r="N1152" s="13"/>
    </row>
    <row r="1153" spans="2:14" ht="15.75">
      <c r="B1153" s="367"/>
      <c r="C1153" s="368">
        <v>5301</v>
      </c>
      <c r="D1153" s="369" t="s">
        <v>310</v>
      </c>
      <c r="E1153" s="282">
        <f>F1153+G1153+H1153</f>
        <v>0</v>
      </c>
      <c r="F1153" s="152"/>
      <c r="G1153" s="153"/>
      <c r="H1153" s="1419"/>
      <c r="I1153" s="152"/>
      <c r="J1153" s="153"/>
      <c r="K1153" s="1419"/>
      <c r="L1153" s="282">
        <f>I1153+J1153+K1153</f>
        <v>0</v>
      </c>
      <c r="M1153" s="12">
        <f t="shared" si="282"/>
      </c>
      <c r="N1153" s="13"/>
    </row>
    <row r="1154" spans="2:14" ht="15.75">
      <c r="B1154" s="367"/>
      <c r="C1154" s="372">
        <v>5309</v>
      </c>
      <c r="D1154" s="373" t="s">
        <v>633</v>
      </c>
      <c r="E1154" s="288">
        <f>F1154+G1154+H1154</f>
        <v>0</v>
      </c>
      <c r="F1154" s="173"/>
      <c r="G1154" s="174"/>
      <c r="H1154" s="1422"/>
      <c r="I1154" s="173"/>
      <c r="J1154" s="174"/>
      <c r="K1154" s="1422"/>
      <c r="L1154" s="288">
        <f>I1154+J1154+K1154</f>
        <v>0</v>
      </c>
      <c r="M1154" s="12">
        <f t="shared" si="282"/>
      </c>
      <c r="N1154" s="13"/>
    </row>
    <row r="1155" spans="2:14" ht="15.75">
      <c r="B1155" s="366">
        <v>5400</v>
      </c>
      <c r="C1155" s="1838" t="s">
        <v>692</v>
      </c>
      <c r="D1155" s="1839"/>
      <c r="E1155" s="311">
        <f>F1155+G1155+H1155</f>
        <v>0</v>
      </c>
      <c r="F1155" s="1423"/>
      <c r="G1155" s="1424"/>
      <c r="H1155" s="1425"/>
      <c r="I1155" s="1423"/>
      <c r="J1155" s="1424"/>
      <c r="K1155" s="1425"/>
      <c r="L1155" s="311">
        <f>I1155+J1155+K1155</f>
        <v>0</v>
      </c>
      <c r="M1155" s="12">
        <f t="shared" si="282"/>
      </c>
      <c r="N1155" s="13"/>
    </row>
    <row r="1156" spans="2:14" ht="15.75">
      <c r="B1156" s="273">
        <v>5500</v>
      </c>
      <c r="C1156" s="1840" t="s">
        <v>693</v>
      </c>
      <c r="D1156" s="1841"/>
      <c r="E1156" s="311">
        <f aca="true" t="shared" si="284" ref="E1156:L1156">SUM(E1157:E1160)</f>
        <v>0</v>
      </c>
      <c r="F1156" s="275">
        <f t="shared" si="284"/>
        <v>0</v>
      </c>
      <c r="G1156" s="276">
        <f t="shared" si="284"/>
        <v>0</v>
      </c>
      <c r="H1156" s="277">
        <f t="shared" si="284"/>
        <v>0</v>
      </c>
      <c r="I1156" s="275">
        <f t="shared" si="284"/>
        <v>0</v>
      </c>
      <c r="J1156" s="276">
        <f t="shared" si="284"/>
        <v>0</v>
      </c>
      <c r="K1156" s="277">
        <f t="shared" si="284"/>
        <v>0</v>
      </c>
      <c r="L1156" s="311">
        <f t="shared" si="284"/>
        <v>0</v>
      </c>
      <c r="M1156" s="12">
        <f t="shared" si="282"/>
      </c>
      <c r="N1156" s="13"/>
    </row>
    <row r="1157" spans="2:14" ht="15.75">
      <c r="B1157" s="363"/>
      <c r="C1157" s="280">
        <v>5501</v>
      </c>
      <c r="D1157" s="312" t="s">
        <v>694</v>
      </c>
      <c r="E1157" s="282">
        <f>F1157+G1157+H1157</f>
        <v>0</v>
      </c>
      <c r="F1157" s="152"/>
      <c r="G1157" s="153"/>
      <c r="H1157" s="1419"/>
      <c r="I1157" s="152"/>
      <c r="J1157" s="153"/>
      <c r="K1157" s="1419"/>
      <c r="L1157" s="282">
        <f>I1157+J1157+K1157</f>
        <v>0</v>
      </c>
      <c r="M1157" s="12">
        <f t="shared" si="282"/>
      </c>
      <c r="N1157" s="13"/>
    </row>
    <row r="1158" spans="2:14" ht="15.75">
      <c r="B1158" s="363"/>
      <c r="C1158" s="294">
        <v>5502</v>
      </c>
      <c r="D1158" s="295" t="s">
        <v>695</v>
      </c>
      <c r="E1158" s="296">
        <f>F1158+G1158+H1158</f>
        <v>0</v>
      </c>
      <c r="F1158" s="158"/>
      <c r="G1158" s="159"/>
      <c r="H1158" s="1421"/>
      <c r="I1158" s="158"/>
      <c r="J1158" s="159"/>
      <c r="K1158" s="1421"/>
      <c r="L1158" s="296">
        <f>I1158+J1158+K1158</f>
        <v>0</v>
      </c>
      <c r="M1158" s="12">
        <f t="shared" si="282"/>
      </c>
      <c r="N1158" s="13"/>
    </row>
    <row r="1159" spans="2:14" ht="15.75">
      <c r="B1159" s="363"/>
      <c r="C1159" s="294">
        <v>5503</v>
      </c>
      <c r="D1159" s="364" t="s">
        <v>696</v>
      </c>
      <c r="E1159" s="296">
        <f>F1159+G1159+H1159</f>
        <v>0</v>
      </c>
      <c r="F1159" s="158"/>
      <c r="G1159" s="159"/>
      <c r="H1159" s="1421"/>
      <c r="I1159" s="158"/>
      <c r="J1159" s="159"/>
      <c r="K1159" s="1421"/>
      <c r="L1159" s="296">
        <f>I1159+J1159+K1159</f>
        <v>0</v>
      </c>
      <c r="M1159" s="12">
        <f t="shared" si="282"/>
      </c>
      <c r="N1159" s="13"/>
    </row>
    <row r="1160" spans="2:14" ht="15.75">
      <c r="B1160" s="363"/>
      <c r="C1160" s="286">
        <v>5504</v>
      </c>
      <c r="D1160" s="340" t="s">
        <v>697</v>
      </c>
      <c r="E1160" s="288">
        <f>F1160+G1160+H1160</f>
        <v>0</v>
      </c>
      <c r="F1160" s="173"/>
      <c r="G1160" s="174"/>
      <c r="H1160" s="1422"/>
      <c r="I1160" s="173"/>
      <c r="J1160" s="174"/>
      <c r="K1160" s="1422"/>
      <c r="L1160" s="288">
        <f>I1160+J1160+K1160</f>
        <v>0</v>
      </c>
      <c r="M1160" s="12">
        <f t="shared" si="282"/>
      </c>
      <c r="N1160" s="13"/>
    </row>
    <row r="1161" spans="2:14" ht="15.75">
      <c r="B1161" s="366">
        <v>5700</v>
      </c>
      <c r="C1161" s="1833" t="s">
        <v>923</v>
      </c>
      <c r="D1161" s="1834"/>
      <c r="E1161" s="311">
        <f aca="true" t="shared" si="285" ref="E1161:L1161">SUM(E1162:E1164)</f>
        <v>0</v>
      </c>
      <c r="F1161" s="275">
        <f t="shared" si="285"/>
        <v>0</v>
      </c>
      <c r="G1161" s="276">
        <f t="shared" si="285"/>
        <v>0</v>
      </c>
      <c r="H1161" s="277">
        <f t="shared" si="285"/>
        <v>0</v>
      </c>
      <c r="I1161" s="275">
        <f t="shared" si="285"/>
        <v>0</v>
      </c>
      <c r="J1161" s="276">
        <f t="shared" si="285"/>
        <v>0</v>
      </c>
      <c r="K1161" s="277">
        <f t="shared" si="285"/>
        <v>0</v>
      </c>
      <c r="L1161" s="311">
        <f t="shared" si="285"/>
        <v>0</v>
      </c>
      <c r="M1161" s="12">
        <f t="shared" si="282"/>
      </c>
      <c r="N1161" s="13"/>
    </row>
    <row r="1162" spans="2:14" ht="15.75">
      <c r="B1162" s="367"/>
      <c r="C1162" s="368">
        <v>5701</v>
      </c>
      <c r="D1162" s="369" t="s">
        <v>698</v>
      </c>
      <c r="E1162" s="282">
        <f>F1162+G1162+H1162</f>
        <v>0</v>
      </c>
      <c r="F1162" s="1473">
        <v>0</v>
      </c>
      <c r="G1162" s="1473">
        <v>0</v>
      </c>
      <c r="H1162" s="1473">
        <v>0</v>
      </c>
      <c r="I1162" s="1473">
        <v>0</v>
      </c>
      <c r="J1162" s="1473">
        <v>0</v>
      </c>
      <c r="K1162" s="1473">
        <v>0</v>
      </c>
      <c r="L1162" s="282">
        <f>I1162+J1162+K1162</f>
        <v>0</v>
      </c>
      <c r="M1162" s="12">
        <f t="shared" si="282"/>
      </c>
      <c r="N1162" s="13"/>
    </row>
    <row r="1163" spans="2:14" ht="15.75">
      <c r="B1163" s="367"/>
      <c r="C1163" s="374">
        <v>5702</v>
      </c>
      <c r="D1163" s="375" t="s">
        <v>699</v>
      </c>
      <c r="E1163" s="315">
        <f>F1163+G1163+H1163</f>
        <v>0</v>
      </c>
      <c r="F1163" s="1473">
        <v>0</v>
      </c>
      <c r="G1163" s="1473">
        <v>0</v>
      </c>
      <c r="H1163" s="1473">
        <v>0</v>
      </c>
      <c r="I1163" s="1473">
        <v>0</v>
      </c>
      <c r="J1163" s="1473">
        <v>0</v>
      </c>
      <c r="K1163" s="1473">
        <v>0</v>
      </c>
      <c r="L1163" s="315">
        <f>I1163+J1163+K1163</f>
        <v>0</v>
      </c>
      <c r="M1163" s="12">
        <f t="shared" si="282"/>
      </c>
      <c r="N1163" s="13"/>
    </row>
    <row r="1164" spans="2:14" ht="15.75">
      <c r="B1164" s="293"/>
      <c r="C1164" s="376">
        <v>4071</v>
      </c>
      <c r="D1164" s="377" t="s">
        <v>700</v>
      </c>
      <c r="E1164" s="378">
        <f>F1164+G1164+H1164</f>
        <v>0</v>
      </c>
      <c r="F1164" s="1473">
        <v>0</v>
      </c>
      <c r="G1164" s="1473">
        <v>0</v>
      </c>
      <c r="H1164" s="1473">
        <v>0</v>
      </c>
      <c r="I1164" s="1473">
        <v>0</v>
      </c>
      <c r="J1164" s="1473">
        <v>0</v>
      </c>
      <c r="K1164" s="1473">
        <v>0</v>
      </c>
      <c r="L1164" s="378">
        <f>I1164+J1164+K1164</f>
        <v>0</v>
      </c>
      <c r="M1164" s="12">
        <f t="shared" si="282"/>
      </c>
      <c r="N1164" s="13"/>
    </row>
    <row r="1165" spans="2:14" ht="15.75">
      <c r="B1165" s="583"/>
      <c r="C1165" s="1835" t="s">
        <v>701</v>
      </c>
      <c r="D1165" s="1836"/>
      <c r="E1165" s="1439"/>
      <c r="F1165" s="1439"/>
      <c r="G1165" s="1439"/>
      <c r="H1165" s="1439"/>
      <c r="I1165" s="1439"/>
      <c r="J1165" s="1439"/>
      <c r="K1165" s="1439"/>
      <c r="L1165" s="1440"/>
      <c r="M1165" s="12">
        <f t="shared" si="282"/>
      </c>
      <c r="N1165" s="13"/>
    </row>
    <row r="1166" spans="2:14" ht="15.75">
      <c r="B1166" s="382">
        <v>98</v>
      </c>
      <c r="C1166" s="1835" t="s">
        <v>701</v>
      </c>
      <c r="D1166" s="1836"/>
      <c r="E1166" s="383">
        <f>F1166+G1166+H1166</f>
        <v>0</v>
      </c>
      <c r="F1166" s="1430"/>
      <c r="G1166" s="1431"/>
      <c r="H1166" s="1432"/>
      <c r="I1166" s="1462">
        <v>0</v>
      </c>
      <c r="J1166" s="1463">
        <v>0</v>
      </c>
      <c r="K1166" s="1464">
        <v>0</v>
      </c>
      <c r="L1166" s="383">
        <f>I1166+J1166+K1166</f>
        <v>0</v>
      </c>
      <c r="M1166" s="12">
        <f t="shared" si="282"/>
      </c>
      <c r="N1166" s="13"/>
    </row>
    <row r="1167" spans="2:14" ht="15.75">
      <c r="B1167" s="1434"/>
      <c r="C1167" s="1435"/>
      <c r="D1167" s="1436"/>
      <c r="E1167" s="270"/>
      <c r="F1167" s="270"/>
      <c r="G1167" s="270"/>
      <c r="H1167" s="270"/>
      <c r="I1167" s="270"/>
      <c r="J1167" s="270"/>
      <c r="K1167" s="270"/>
      <c r="L1167" s="271"/>
      <c r="M1167" s="12">
        <f t="shared" si="282"/>
      </c>
      <c r="N1167" s="13"/>
    </row>
    <row r="1168" spans="2:14" ht="15.75">
      <c r="B1168" s="1437"/>
      <c r="C1168" s="111"/>
      <c r="D1168" s="1438"/>
      <c r="E1168" s="219"/>
      <c r="F1168" s="219"/>
      <c r="G1168" s="219"/>
      <c r="H1168" s="219"/>
      <c r="I1168" s="219"/>
      <c r="J1168" s="219"/>
      <c r="K1168" s="219"/>
      <c r="L1168" s="390"/>
      <c r="M1168" s="12">
        <f t="shared" si="282"/>
      </c>
      <c r="N1168" s="13"/>
    </row>
    <row r="1169" spans="2:14" ht="15.75">
      <c r="B1169" s="1437"/>
      <c r="C1169" s="111"/>
      <c r="D1169" s="1438"/>
      <c r="E1169" s="219"/>
      <c r="F1169" s="219"/>
      <c r="G1169" s="219"/>
      <c r="H1169" s="219"/>
      <c r="I1169" s="219"/>
      <c r="J1169" s="219"/>
      <c r="K1169" s="219"/>
      <c r="L1169" s="390"/>
      <c r="M1169" s="12">
        <f t="shared" si="282"/>
      </c>
      <c r="N1169" s="13"/>
    </row>
    <row r="1170" spans="2:14" ht="15.75">
      <c r="B1170" s="1465"/>
      <c r="C1170" s="394" t="s">
        <v>748</v>
      </c>
      <c r="D1170" s="1433">
        <f>+B1170</f>
        <v>0</v>
      </c>
      <c r="E1170" s="396">
        <f aca="true" t="shared" si="286" ref="E1170:L1170">SUM(E1054,E1057,E1063,E1071,E1072,E1090,E1094,E1100,E1103,E1104,E1105,E1106,E1107,E1116,E1123,E1124,E1125,E1126,E1133,E1137,E1138,E1139,E1140,E1143,E1144,E1152,E1155,E1156,E1161)+E1166</f>
        <v>244571</v>
      </c>
      <c r="F1170" s="397">
        <f t="shared" si="286"/>
        <v>0</v>
      </c>
      <c r="G1170" s="398">
        <f t="shared" si="286"/>
        <v>244571</v>
      </c>
      <c r="H1170" s="399">
        <f t="shared" si="286"/>
        <v>0</v>
      </c>
      <c r="I1170" s="397">
        <f t="shared" si="286"/>
        <v>0</v>
      </c>
      <c r="J1170" s="398">
        <f t="shared" si="286"/>
        <v>113511</v>
      </c>
      <c r="K1170" s="399">
        <f t="shared" si="286"/>
        <v>0</v>
      </c>
      <c r="L1170" s="396">
        <f t="shared" si="286"/>
        <v>113511</v>
      </c>
      <c r="M1170" s="12">
        <f t="shared" si="282"/>
        <v>1</v>
      </c>
      <c r="N1170" s="73" t="str">
        <f>LEFT(C1051,1)</f>
        <v>5</v>
      </c>
    </row>
    <row r="1171" spans="2:13" ht="15.75">
      <c r="B1171" s="79" t="s">
        <v>120</v>
      </c>
      <c r="C1171" s="1"/>
      <c r="L1171" s="6"/>
      <c r="M1171" s="7">
        <f>(IF($E1170&lt;&gt;0,$M$2,IF($L1170&lt;&gt;0,$M$2,"")))</f>
        <v>1</v>
      </c>
    </row>
    <row r="1172" spans="2:13" ht="15.75">
      <c r="B1172" s="1368"/>
      <c r="C1172" s="1368"/>
      <c r="D1172" s="1369"/>
      <c r="E1172" s="1368"/>
      <c r="F1172" s="1368"/>
      <c r="G1172" s="1368"/>
      <c r="H1172" s="1368"/>
      <c r="I1172" s="1368"/>
      <c r="J1172" s="1368"/>
      <c r="K1172" s="1368"/>
      <c r="L1172" s="1370"/>
      <c r="M1172" s="7">
        <f>(IF($E1170&lt;&gt;0,$M$2,IF($L1170&lt;&gt;0,$M$2,"")))</f>
        <v>1</v>
      </c>
    </row>
    <row r="1173" spans="2:13" ht="18.75">
      <c r="B1173" s="65"/>
      <c r="C1173" s="65"/>
      <c r="D1173" s="65"/>
      <c r="E1173" s="65"/>
      <c r="F1173" s="65"/>
      <c r="G1173" s="65"/>
      <c r="H1173" s="65"/>
      <c r="I1173" s="65"/>
      <c r="J1173" s="65"/>
      <c r="K1173" s="65"/>
      <c r="L1173" s="77"/>
      <c r="M1173" s="74">
        <f>(IF(E1168&lt;&gt;0,$G$2,IF(L1168&lt;&gt;0,$G$2,"")))</f>
      </c>
    </row>
    <row r="1174" spans="2:13" ht="18.75">
      <c r="B1174" s="65"/>
      <c r="C1174" s="65"/>
      <c r="D1174" s="65"/>
      <c r="E1174" s="65"/>
      <c r="F1174" s="65"/>
      <c r="G1174" s="65"/>
      <c r="H1174" s="65"/>
      <c r="I1174" s="65"/>
      <c r="J1174" s="65"/>
      <c r="K1174" s="65"/>
      <c r="L1174" s="77"/>
      <c r="M1174" s="74">
        <f>(IF(E1169&lt;&gt;0,$G$2,IF(L1169&lt;&gt;0,$G$2,"")))</f>
      </c>
    </row>
  </sheetData>
  <sheetProtection password="81B0" sheet="1" objects="1" scenarios="1"/>
  <mergeCells count="247">
    <mergeCell ref="C1140:D1140"/>
    <mergeCell ref="C1166:D1166"/>
    <mergeCell ref="C1143:D1143"/>
    <mergeCell ref="C1144:D1144"/>
    <mergeCell ref="C1152:D1152"/>
    <mergeCell ref="C1155:D1155"/>
    <mergeCell ref="C1156:D1156"/>
    <mergeCell ref="C1161:D1161"/>
    <mergeCell ref="C1165:D1165"/>
    <mergeCell ref="C1104:D1104"/>
    <mergeCell ref="C1126:D1126"/>
    <mergeCell ref="C1133:D1133"/>
    <mergeCell ref="C1137:D1137"/>
    <mergeCell ref="C1138:D1138"/>
    <mergeCell ref="C1139:D1139"/>
    <mergeCell ref="C1072:D1072"/>
    <mergeCell ref="C1106:D1106"/>
    <mergeCell ref="C1107:D1107"/>
    <mergeCell ref="C1123:D1123"/>
    <mergeCell ref="C1124:D1124"/>
    <mergeCell ref="C1125:D1125"/>
    <mergeCell ref="C1090:D1090"/>
    <mergeCell ref="C1094:D1094"/>
    <mergeCell ref="C1100:D1100"/>
    <mergeCell ref="C1103:D1103"/>
    <mergeCell ref="B1038:D1038"/>
    <mergeCell ref="B1040:D1040"/>
    <mergeCell ref="B1043:D1043"/>
    <mergeCell ref="E1047:H1047"/>
    <mergeCell ref="I1047:L1047"/>
    <mergeCell ref="C1105:D1105"/>
    <mergeCell ref="C1054:D1054"/>
    <mergeCell ref="C1057:D1057"/>
    <mergeCell ref="C1063:D1063"/>
    <mergeCell ref="C1071:D1071"/>
    <mergeCell ref="C1001:D1001"/>
    <mergeCell ref="C1027:D1027"/>
    <mergeCell ref="C1004:D1004"/>
    <mergeCell ref="C1005:D1005"/>
    <mergeCell ref="C1013:D1013"/>
    <mergeCell ref="C1016:D1016"/>
    <mergeCell ref="C1017:D1017"/>
    <mergeCell ref="C1022:D1022"/>
    <mergeCell ref="C1026:D1026"/>
    <mergeCell ref="C965:D965"/>
    <mergeCell ref="C987:D987"/>
    <mergeCell ref="C994:D994"/>
    <mergeCell ref="C998:D998"/>
    <mergeCell ref="C999:D999"/>
    <mergeCell ref="C1000:D1000"/>
    <mergeCell ref="C933:D933"/>
    <mergeCell ref="C967:D967"/>
    <mergeCell ref="C968:D968"/>
    <mergeCell ref="C984:D984"/>
    <mergeCell ref="C985:D985"/>
    <mergeCell ref="C986:D986"/>
    <mergeCell ref="C951:D951"/>
    <mergeCell ref="C955:D955"/>
    <mergeCell ref="C961:D961"/>
    <mergeCell ref="C964:D964"/>
    <mergeCell ref="B899:D899"/>
    <mergeCell ref="B901:D901"/>
    <mergeCell ref="B904:D904"/>
    <mergeCell ref="E908:H908"/>
    <mergeCell ref="I908:L908"/>
    <mergeCell ref="C966:D966"/>
    <mergeCell ref="C915:D915"/>
    <mergeCell ref="C918:D918"/>
    <mergeCell ref="C924:D924"/>
    <mergeCell ref="C932:D932"/>
    <mergeCell ref="C862:D862"/>
    <mergeCell ref="C888:D888"/>
    <mergeCell ref="C865:D865"/>
    <mergeCell ref="C866:D866"/>
    <mergeCell ref="C874:D874"/>
    <mergeCell ref="C877:D877"/>
    <mergeCell ref="C878:D878"/>
    <mergeCell ref="C883:D883"/>
    <mergeCell ref="C887:D887"/>
    <mergeCell ref="C826:D826"/>
    <mergeCell ref="C848:D848"/>
    <mergeCell ref="C855:D855"/>
    <mergeCell ref="C859:D859"/>
    <mergeCell ref="C860:D860"/>
    <mergeCell ref="C861:D861"/>
    <mergeCell ref="C794:D794"/>
    <mergeCell ref="C828:D828"/>
    <mergeCell ref="C829:D829"/>
    <mergeCell ref="C845:D845"/>
    <mergeCell ref="C846:D846"/>
    <mergeCell ref="C847:D847"/>
    <mergeCell ref="C812:D812"/>
    <mergeCell ref="C816:D816"/>
    <mergeCell ref="C822:D822"/>
    <mergeCell ref="C825:D825"/>
    <mergeCell ref="B760:D760"/>
    <mergeCell ref="B762:D762"/>
    <mergeCell ref="B765:D765"/>
    <mergeCell ref="E769:H769"/>
    <mergeCell ref="I769:L769"/>
    <mergeCell ref="C827:D827"/>
    <mergeCell ref="C776:D776"/>
    <mergeCell ref="C779:D779"/>
    <mergeCell ref="C785:D785"/>
    <mergeCell ref="C793:D793"/>
    <mergeCell ref="C723:D723"/>
    <mergeCell ref="C749:D749"/>
    <mergeCell ref="C726:D726"/>
    <mergeCell ref="C727:D727"/>
    <mergeCell ref="C735:D735"/>
    <mergeCell ref="C738:D738"/>
    <mergeCell ref="C739:D739"/>
    <mergeCell ref="C744:D744"/>
    <mergeCell ref="C748:D748"/>
    <mergeCell ref="C687:D687"/>
    <mergeCell ref="C709:D709"/>
    <mergeCell ref="C716:D716"/>
    <mergeCell ref="C720:D720"/>
    <mergeCell ref="C721:D721"/>
    <mergeCell ref="C722:D722"/>
    <mergeCell ref="C655:D655"/>
    <mergeCell ref="C689:D689"/>
    <mergeCell ref="C690:D690"/>
    <mergeCell ref="C706:D706"/>
    <mergeCell ref="C707:D707"/>
    <mergeCell ref="C708:D708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</mergeCells>
  <conditionalFormatting sqref="D449">
    <cfRule type="cellIs" priority="91" dxfId="126" operator="notEqual" stopIfTrue="1">
      <formula>0</formula>
    </cfRule>
  </conditionalFormatting>
  <conditionalFormatting sqref="D600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80">
    <cfRule type="cellIs" priority="68" dxfId="142" operator="equal" stopIfTrue="1">
      <formula>0</formula>
    </cfRule>
  </conditionalFormatting>
  <conditionalFormatting sqref="E182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2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5">
    <cfRule type="cellIs" priority="57" dxfId="142" operator="equal" stopIfTrue="1">
      <formula>0</formula>
    </cfRule>
  </conditionalFormatting>
  <conditionalFormatting sqref="E357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7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40">
    <cfRule type="cellIs" priority="46" dxfId="142" operator="equal" stopIfTrue="1">
      <formula>0</formula>
    </cfRule>
  </conditionalFormatting>
  <conditionalFormatting sqref="E442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2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9">
    <cfRule type="cellIs" priority="35" dxfId="143" operator="notEqual" stopIfTrue="1">
      <formula>0</formula>
    </cfRule>
  </conditionalFormatting>
  <conditionalFormatting sqref="F449">
    <cfRule type="cellIs" priority="34" dxfId="143" operator="notEqual" stopIfTrue="1">
      <formula>0</formula>
    </cfRule>
  </conditionalFormatting>
  <conditionalFormatting sqref="G449">
    <cfRule type="cellIs" priority="33" dxfId="143" operator="notEqual" stopIfTrue="1">
      <formula>0</formula>
    </cfRule>
  </conditionalFormatting>
  <conditionalFormatting sqref="H449">
    <cfRule type="cellIs" priority="32" dxfId="143" operator="notEqual" stopIfTrue="1">
      <formula>0</formula>
    </cfRule>
  </conditionalFormatting>
  <conditionalFormatting sqref="I449">
    <cfRule type="cellIs" priority="31" dxfId="143" operator="notEqual" stopIfTrue="1">
      <formula>0</formula>
    </cfRule>
  </conditionalFormatting>
  <conditionalFormatting sqref="J449">
    <cfRule type="cellIs" priority="30" dxfId="143" operator="notEqual" stopIfTrue="1">
      <formula>0</formula>
    </cfRule>
  </conditionalFormatting>
  <conditionalFormatting sqref="K449">
    <cfRule type="cellIs" priority="29" dxfId="143" operator="notEqual" stopIfTrue="1">
      <formula>0</formula>
    </cfRule>
  </conditionalFormatting>
  <conditionalFormatting sqref="L449">
    <cfRule type="cellIs" priority="28" dxfId="143" operator="notEqual" stopIfTrue="1">
      <formula>0</formula>
    </cfRule>
  </conditionalFormatting>
  <conditionalFormatting sqref="E600">
    <cfRule type="cellIs" priority="27" dxfId="143" operator="notEqual" stopIfTrue="1">
      <formula>0</formula>
    </cfRule>
  </conditionalFormatting>
  <conditionalFormatting sqref="F600:G600">
    <cfRule type="cellIs" priority="26" dxfId="143" operator="notEqual" stopIfTrue="1">
      <formula>0</formula>
    </cfRule>
  </conditionalFormatting>
  <conditionalFormatting sqref="H600">
    <cfRule type="cellIs" priority="25" dxfId="143" operator="notEqual" stopIfTrue="1">
      <formula>0</formula>
    </cfRule>
  </conditionalFormatting>
  <conditionalFormatting sqref="I600">
    <cfRule type="cellIs" priority="24" dxfId="143" operator="notEqual" stopIfTrue="1">
      <formula>0</formula>
    </cfRule>
  </conditionalFormatting>
  <conditionalFormatting sqref="J600:K600">
    <cfRule type="cellIs" priority="23" dxfId="143" operator="notEqual" stopIfTrue="1">
      <formula>0</formula>
    </cfRule>
  </conditionalFormatting>
  <conditionalFormatting sqref="L600">
    <cfRule type="cellIs" priority="22" dxfId="143" operator="notEqual" stopIfTrue="1">
      <formula>0</formula>
    </cfRule>
  </conditionalFormatting>
  <conditionalFormatting sqref="F456">
    <cfRule type="cellIs" priority="20" dxfId="142" operator="equal" stopIfTrue="1">
      <formula>0</formula>
    </cfRule>
  </conditionalFormatting>
  <conditionalFormatting sqref="E458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8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71">
    <cfRule type="cellIs" priority="2" dxfId="12" operator="greaterThan" stopIfTrue="1">
      <formula>$G$25</formula>
    </cfRule>
  </conditionalFormatting>
  <conditionalFormatting sqref="J171">
    <cfRule type="cellIs" priority="1" dxfId="12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F89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I89 K114 H114 H117:H121 K86:K90 F62:K63 I382:J383 K412:K413 H412:H413 H378:H384 K378:K384 I106:I107 H399:H400 I392:J392 K391:K392 H391:H392 F392:G392 F25 I25 H53:I57 H76:I76">
      <formula1>999999999999999000</formula1>
    </dataValidation>
    <dataValidation type="whole" operator="lessThan" allowBlank="1" showInputMessage="1" showErrorMessage="1" error="Въвежда се цяло число!" sqref="F76 K23:K27 I102 F99:F100 F102 F106:F107 I99:I100 F23:J24 F394:K397 F409:K410 F481:K482 F500:K503 F524:K525 F534:K536 F589:K592 F496:G498 I496:J498 F551:G558 I551:J558 K171:L171 H171:I171 E171:F171 H25:H27 I86:I87 F86:F87 H86:H90 H519:H522 F522:G522 I522:J522 F527:G527 I527:J527 F530:G530 I530:J530 F532:G532 I532:J532 F400 G400 I400 J40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I88 K91 F88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565:G565 I519:J521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272">
      <selection activeCell="D285" sqref="D285"/>
    </sheetView>
  </sheetViews>
  <sheetFormatPr defaultColWidth="9.00390625" defaultRowHeight="12.75"/>
  <cols>
    <col min="1" max="1" width="61.75390625" style="1491" hidden="1" customWidth="1"/>
    <col min="2" max="2" width="61.75390625" style="1517" hidden="1" customWidth="1"/>
    <col min="3" max="3" width="61.75390625" style="1491" hidden="1" customWidth="1"/>
    <col min="4" max="5" width="61.75390625" style="1491" customWidth="1"/>
    <col min="6" max="16384" width="9.125" style="1491" customWidth="1"/>
  </cols>
  <sheetData>
    <row r="1" spans="1:3" ht="14.25">
      <c r="A1" s="1489" t="s">
        <v>801</v>
      </c>
      <c r="B1" s="1490" t="s">
        <v>805</v>
      </c>
      <c r="C1" s="1489"/>
    </row>
    <row r="2" spans="1:3" ht="31.5" customHeight="1">
      <c r="A2" s="1492">
        <v>0</v>
      </c>
      <c r="B2" s="1493" t="s">
        <v>1222</v>
      </c>
      <c r="C2" s="1494" t="s">
        <v>1678</v>
      </c>
    </row>
    <row r="3" spans="1:3" ht="35.25" customHeight="1">
      <c r="A3" s="1492">
        <v>33</v>
      </c>
      <c r="B3" s="1493" t="s">
        <v>1223</v>
      </c>
      <c r="C3" s="1495" t="s">
        <v>1679</v>
      </c>
    </row>
    <row r="4" spans="1:3" ht="35.25" customHeight="1">
      <c r="A4" s="1492">
        <v>42</v>
      </c>
      <c r="B4" s="1493" t="s">
        <v>1224</v>
      </c>
      <c r="C4" s="1496" t="s">
        <v>1680</v>
      </c>
    </row>
    <row r="5" spans="1:3" ht="30">
      <c r="A5" s="1492">
        <v>96</v>
      </c>
      <c r="B5" s="1493" t="s">
        <v>1225</v>
      </c>
      <c r="C5" s="1496" t="s">
        <v>1681</v>
      </c>
    </row>
    <row r="6" spans="1:3" ht="30">
      <c r="A6" s="1492">
        <v>97</v>
      </c>
      <c r="B6" s="1493" t="s">
        <v>1226</v>
      </c>
      <c r="C6" s="1496" t="s">
        <v>1682</v>
      </c>
    </row>
    <row r="7" spans="1:3" ht="30">
      <c r="A7" s="1492">
        <v>98</v>
      </c>
      <c r="B7" s="1493" t="s">
        <v>1227</v>
      </c>
      <c r="C7" s="1496" t="s">
        <v>1683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801</v>
      </c>
      <c r="B10" s="1605" t="s">
        <v>804</v>
      </c>
      <c r="C10" s="1604"/>
    </row>
    <row r="11" spans="1:3" ht="14.25">
      <c r="A11" s="1606"/>
      <c r="B11" s="1607" t="s">
        <v>379</v>
      </c>
      <c r="C11" s="1606"/>
    </row>
    <row r="12" spans="1:3" ht="15.75">
      <c r="A12" s="1500">
        <v>1101</v>
      </c>
      <c r="B12" s="1501" t="s">
        <v>380</v>
      </c>
      <c r="C12" s="1500">
        <v>1101</v>
      </c>
    </row>
    <row r="13" spans="1:3" ht="15.75">
      <c r="A13" s="1500">
        <v>1103</v>
      </c>
      <c r="B13" s="1502" t="s">
        <v>381</v>
      </c>
      <c r="C13" s="1500">
        <v>1103</v>
      </c>
    </row>
    <row r="14" spans="1:3" ht="15.75">
      <c r="A14" s="1500">
        <v>1104</v>
      </c>
      <c r="B14" s="1503" t="s">
        <v>382</v>
      </c>
      <c r="C14" s="1500">
        <v>1104</v>
      </c>
    </row>
    <row r="15" spans="1:3" ht="15.75">
      <c r="A15" s="1500">
        <v>1105</v>
      </c>
      <c r="B15" s="1503" t="s">
        <v>383</v>
      </c>
      <c r="C15" s="1500">
        <v>1105</v>
      </c>
    </row>
    <row r="16" spans="1:3" ht="15.75">
      <c r="A16" s="1500">
        <v>1106</v>
      </c>
      <c r="B16" s="1503" t="s">
        <v>384</v>
      </c>
      <c r="C16" s="1500">
        <v>1106</v>
      </c>
    </row>
    <row r="17" spans="1:3" ht="15.75">
      <c r="A17" s="1500">
        <v>1107</v>
      </c>
      <c r="B17" s="1503" t="s">
        <v>385</v>
      </c>
      <c r="C17" s="1500">
        <v>1107</v>
      </c>
    </row>
    <row r="18" spans="1:3" ht="15.75">
      <c r="A18" s="1500">
        <v>1108</v>
      </c>
      <c r="B18" s="1503" t="s">
        <v>386</v>
      </c>
      <c r="C18" s="1500">
        <v>1108</v>
      </c>
    </row>
    <row r="19" spans="1:3" ht="15.75">
      <c r="A19" s="1500">
        <v>1111</v>
      </c>
      <c r="B19" s="1504" t="s">
        <v>387</v>
      </c>
      <c r="C19" s="1500">
        <v>1111</v>
      </c>
    </row>
    <row r="20" spans="1:3" ht="15.75">
      <c r="A20" s="1500">
        <v>1115</v>
      </c>
      <c r="B20" s="1504" t="s">
        <v>388</v>
      </c>
      <c r="C20" s="1500">
        <v>1115</v>
      </c>
    </row>
    <row r="21" spans="1:3" ht="15.75">
      <c r="A21" s="1500">
        <v>1116</v>
      </c>
      <c r="B21" s="1504" t="s">
        <v>389</v>
      </c>
      <c r="C21" s="1500">
        <v>1116</v>
      </c>
    </row>
    <row r="22" spans="1:3" ht="15.75">
      <c r="A22" s="1500">
        <v>1117</v>
      </c>
      <c r="B22" s="1504" t="s">
        <v>390</v>
      </c>
      <c r="C22" s="1500">
        <v>1117</v>
      </c>
    </row>
    <row r="23" spans="1:3" ht="15.75">
      <c r="A23" s="1500">
        <v>1121</v>
      </c>
      <c r="B23" s="1503" t="s">
        <v>391</v>
      </c>
      <c r="C23" s="1500">
        <v>1121</v>
      </c>
    </row>
    <row r="24" spans="1:3" ht="15.75">
      <c r="A24" s="1500">
        <v>1122</v>
      </c>
      <c r="B24" s="1503" t="s">
        <v>392</v>
      </c>
      <c r="C24" s="1500">
        <v>1122</v>
      </c>
    </row>
    <row r="25" spans="1:3" ht="15.75">
      <c r="A25" s="1500">
        <v>1123</v>
      </c>
      <c r="B25" s="1503" t="s">
        <v>393</v>
      </c>
      <c r="C25" s="1500">
        <v>1123</v>
      </c>
    </row>
    <row r="26" spans="1:3" ht="15.75">
      <c r="A26" s="1500">
        <v>1125</v>
      </c>
      <c r="B26" s="1505" t="s">
        <v>394</v>
      </c>
      <c r="C26" s="1500">
        <v>1125</v>
      </c>
    </row>
    <row r="27" spans="1:3" ht="15.75">
      <c r="A27" s="1500">
        <v>1128</v>
      </c>
      <c r="B27" s="1503" t="s">
        <v>395</v>
      </c>
      <c r="C27" s="1500">
        <v>1128</v>
      </c>
    </row>
    <row r="28" spans="1:3" ht="15.75">
      <c r="A28" s="1500">
        <v>1139</v>
      </c>
      <c r="B28" s="1506" t="s">
        <v>396</v>
      </c>
      <c r="C28" s="1500">
        <v>1139</v>
      </c>
    </row>
    <row r="29" spans="1:3" ht="15.75">
      <c r="A29" s="1500">
        <v>1141</v>
      </c>
      <c r="B29" s="1504" t="s">
        <v>397</v>
      </c>
      <c r="C29" s="1500">
        <v>1141</v>
      </c>
    </row>
    <row r="30" spans="1:3" ht="15.75">
      <c r="A30" s="1500">
        <v>1142</v>
      </c>
      <c r="B30" s="1503" t="s">
        <v>398</v>
      </c>
      <c r="C30" s="1500">
        <v>1142</v>
      </c>
    </row>
    <row r="31" spans="1:3" ht="15.75">
      <c r="A31" s="1500">
        <v>1143</v>
      </c>
      <c r="B31" s="1504" t="s">
        <v>399</v>
      </c>
      <c r="C31" s="1500">
        <v>1143</v>
      </c>
    </row>
    <row r="32" spans="1:3" ht="15.75">
      <c r="A32" s="1500">
        <v>1144</v>
      </c>
      <c r="B32" s="1504" t="s">
        <v>400</v>
      </c>
      <c r="C32" s="1500">
        <v>1144</v>
      </c>
    </row>
    <row r="33" spans="1:3" ht="15.75">
      <c r="A33" s="1500">
        <v>1145</v>
      </c>
      <c r="B33" s="1503" t="s">
        <v>401</v>
      </c>
      <c r="C33" s="1500">
        <v>1145</v>
      </c>
    </row>
    <row r="34" spans="1:3" ht="15.75">
      <c r="A34" s="1500">
        <v>1146</v>
      </c>
      <c r="B34" s="1504" t="s">
        <v>402</v>
      </c>
      <c r="C34" s="1500">
        <v>1146</v>
      </c>
    </row>
    <row r="35" spans="1:3" ht="15.75">
      <c r="A35" s="1500">
        <v>1147</v>
      </c>
      <c r="B35" s="1504" t="s">
        <v>403</v>
      </c>
      <c r="C35" s="1500">
        <v>1147</v>
      </c>
    </row>
    <row r="36" spans="1:3" ht="15.75">
      <c r="A36" s="1500">
        <v>1148</v>
      </c>
      <c r="B36" s="1504" t="s">
        <v>404</v>
      </c>
      <c r="C36" s="1500">
        <v>1148</v>
      </c>
    </row>
    <row r="37" spans="1:3" ht="15.75">
      <c r="A37" s="1500">
        <v>1149</v>
      </c>
      <c r="B37" s="1504" t="s">
        <v>405</v>
      </c>
      <c r="C37" s="1500">
        <v>1149</v>
      </c>
    </row>
    <row r="38" spans="1:3" ht="15.75">
      <c r="A38" s="1500">
        <v>1151</v>
      </c>
      <c r="B38" s="1504" t="s">
        <v>406</v>
      </c>
      <c r="C38" s="1500">
        <v>1151</v>
      </c>
    </row>
    <row r="39" spans="1:3" ht="15.75">
      <c r="A39" s="1500">
        <v>1158</v>
      </c>
      <c r="B39" s="1503" t="s">
        <v>407</v>
      </c>
      <c r="C39" s="1500">
        <v>1158</v>
      </c>
    </row>
    <row r="40" spans="1:3" ht="15.75">
      <c r="A40" s="1500">
        <v>1161</v>
      </c>
      <c r="B40" s="1503" t="s">
        <v>408</v>
      </c>
      <c r="C40" s="1500">
        <v>1161</v>
      </c>
    </row>
    <row r="41" spans="1:3" ht="15.75">
      <c r="A41" s="1500">
        <v>1162</v>
      </c>
      <c r="B41" s="1503" t="s">
        <v>409</v>
      </c>
      <c r="C41" s="1500">
        <v>1162</v>
      </c>
    </row>
    <row r="42" spans="1:3" ht="15.75">
      <c r="A42" s="1500">
        <v>1163</v>
      </c>
      <c r="B42" s="1503" t="s">
        <v>410</v>
      </c>
      <c r="C42" s="1500">
        <v>1163</v>
      </c>
    </row>
    <row r="43" spans="1:3" ht="15.75">
      <c r="A43" s="1500">
        <v>1168</v>
      </c>
      <c r="B43" s="1503" t="s">
        <v>411</v>
      </c>
      <c r="C43" s="1500">
        <v>1168</v>
      </c>
    </row>
    <row r="44" spans="1:3" ht="15.75">
      <c r="A44" s="1500">
        <v>1179</v>
      </c>
      <c r="B44" s="1504" t="s">
        <v>412</v>
      </c>
      <c r="C44" s="1500">
        <v>1179</v>
      </c>
    </row>
    <row r="45" spans="1:3" ht="15.75">
      <c r="A45" s="1500">
        <v>2201</v>
      </c>
      <c r="B45" s="1504" t="s">
        <v>413</v>
      </c>
      <c r="C45" s="1500">
        <v>2201</v>
      </c>
    </row>
    <row r="46" spans="1:3" ht="15.75">
      <c r="A46" s="1500">
        <v>2205</v>
      </c>
      <c r="B46" s="1503" t="s">
        <v>414</v>
      </c>
      <c r="C46" s="1500">
        <v>2205</v>
      </c>
    </row>
    <row r="47" spans="1:3" ht="15.75">
      <c r="A47" s="1500">
        <v>2206</v>
      </c>
      <c r="B47" s="1506" t="s">
        <v>415</v>
      </c>
      <c r="C47" s="1500">
        <v>2206</v>
      </c>
    </row>
    <row r="48" spans="1:3" ht="15.75">
      <c r="A48" s="1500">
        <v>2215</v>
      </c>
      <c r="B48" s="1503" t="s">
        <v>416</v>
      </c>
      <c r="C48" s="1500">
        <v>2215</v>
      </c>
    </row>
    <row r="49" spans="1:3" ht="15.75">
      <c r="A49" s="1500">
        <v>2218</v>
      </c>
      <c r="B49" s="1503" t="s">
        <v>417</v>
      </c>
      <c r="C49" s="1500">
        <v>2218</v>
      </c>
    </row>
    <row r="50" spans="1:3" ht="15.75">
      <c r="A50" s="1500">
        <v>2219</v>
      </c>
      <c r="B50" s="1503" t="s">
        <v>418</v>
      </c>
      <c r="C50" s="1500">
        <v>2219</v>
      </c>
    </row>
    <row r="51" spans="1:3" ht="15.75">
      <c r="A51" s="1500">
        <v>2221</v>
      </c>
      <c r="B51" s="1504" t="s">
        <v>419</v>
      </c>
      <c r="C51" s="1500">
        <v>2221</v>
      </c>
    </row>
    <row r="52" spans="1:3" ht="15.75">
      <c r="A52" s="1500">
        <v>2222</v>
      </c>
      <c r="B52" s="1507" t="s">
        <v>420</v>
      </c>
      <c r="C52" s="1500">
        <v>2222</v>
      </c>
    </row>
    <row r="53" spans="1:3" ht="15.75">
      <c r="A53" s="1500">
        <v>2223</v>
      </c>
      <c r="B53" s="1507" t="s">
        <v>2023</v>
      </c>
      <c r="C53" s="1500">
        <v>2223</v>
      </c>
    </row>
    <row r="54" spans="1:3" ht="15.75">
      <c r="A54" s="1500">
        <v>2224</v>
      </c>
      <c r="B54" s="1506" t="s">
        <v>421</v>
      </c>
      <c r="C54" s="1500">
        <v>2224</v>
      </c>
    </row>
    <row r="55" spans="1:3" ht="15.75">
      <c r="A55" s="1500">
        <v>2225</v>
      </c>
      <c r="B55" s="1503" t="s">
        <v>422</v>
      </c>
      <c r="C55" s="1500">
        <v>2225</v>
      </c>
    </row>
    <row r="56" spans="1:3" ht="15.75">
      <c r="A56" s="1500">
        <v>2228</v>
      </c>
      <c r="B56" s="1503" t="s">
        <v>423</v>
      </c>
      <c r="C56" s="1500">
        <v>2228</v>
      </c>
    </row>
    <row r="57" spans="1:3" ht="15.75">
      <c r="A57" s="1500">
        <v>2239</v>
      </c>
      <c r="B57" s="1504" t="s">
        <v>424</v>
      </c>
      <c r="C57" s="1500">
        <v>2239</v>
      </c>
    </row>
    <row r="58" spans="1:3" ht="15.75">
      <c r="A58" s="1500">
        <v>2241</v>
      </c>
      <c r="B58" s="1507" t="s">
        <v>425</v>
      </c>
      <c r="C58" s="1500">
        <v>2241</v>
      </c>
    </row>
    <row r="59" spans="1:3" ht="15.75">
      <c r="A59" s="1500">
        <v>2242</v>
      </c>
      <c r="B59" s="1507" t="s">
        <v>426</v>
      </c>
      <c r="C59" s="1500">
        <v>2242</v>
      </c>
    </row>
    <row r="60" spans="1:3" ht="15.75">
      <c r="A60" s="1500">
        <v>2243</v>
      </c>
      <c r="B60" s="1507" t="s">
        <v>427</v>
      </c>
      <c r="C60" s="1500">
        <v>2243</v>
      </c>
    </row>
    <row r="61" spans="1:3" ht="15.75">
      <c r="A61" s="1500">
        <v>2244</v>
      </c>
      <c r="B61" s="1507" t="s">
        <v>428</v>
      </c>
      <c r="C61" s="1500">
        <v>2244</v>
      </c>
    </row>
    <row r="62" spans="1:3" ht="15.75">
      <c r="A62" s="1500">
        <v>2245</v>
      </c>
      <c r="B62" s="1508" t="s">
        <v>429</v>
      </c>
      <c r="C62" s="1500">
        <v>2245</v>
      </c>
    </row>
    <row r="63" spans="1:3" ht="15.75">
      <c r="A63" s="1500">
        <v>2246</v>
      </c>
      <c r="B63" s="1507" t="s">
        <v>430</v>
      </c>
      <c r="C63" s="1500">
        <v>2246</v>
      </c>
    </row>
    <row r="64" spans="1:3" ht="15.75">
      <c r="A64" s="1500">
        <v>2247</v>
      </c>
      <c r="B64" s="1507" t="s">
        <v>431</v>
      </c>
      <c r="C64" s="1500">
        <v>2247</v>
      </c>
    </row>
    <row r="65" spans="1:3" ht="15.75">
      <c r="A65" s="1500">
        <v>2248</v>
      </c>
      <c r="B65" s="1507" t="s">
        <v>432</v>
      </c>
      <c r="C65" s="1500">
        <v>2248</v>
      </c>
    </row>
    <row r="66" spans="1:3" ht="15.75">
      <c r="A66" s="1500">
        <v>2249</v>
      </c>
      <c r="B66" s="1507" t="s">
        <v>433</v>
      </c>
      <c r="C66" s="1500">
        <v>2249</v>
      </c>
    </row>
    <row r="67" spans="1:3" ht="15.75">
      <c r="A67" s="1500">
        <v>2258</v>
      </c>
      <c r="B67" s="1503" t="s">
        <v>434</v>
      </c>
      <c r="C67" s="1500">
        <v>2258</v>
      </c>
    </row>
    <row r="68" spans="1:3" ht="15.75">
      <c r="A68" s="1500">
        <v>2259</v>
      </c>
      <c r="B68" s="1506" t="s">
        <v>435</v>
      </c>
      <c r="C68" s="1500">
        <v>2259</v>
      </c>
    </row>
    <row r="69" spans="1:3" ht="15.75">
      <c r="A69" s="1500">
        <v>2261</v>
      </c>
      <c r="B69" s="1504" t="s">
        <v>436</v>
      </c>
      <c r="C69" s="1500">
        <v>2261</v>
      </c>
    </row>
    <row r="70" spans="1:3" ht="15.75">
      <c r="A70" s="1500">
        <v>2268</v>
      </c>
      <c r="B70" s="1503" t="s">
        <v>437</v>
      </c>
      <c r="C70" s="1500">
        <v>2268</v>
      </c>
    </row>
    <row r="71" spans="1:3" ht="15.75">
      <c r="A71" s="1500">
        <v>2279</v>
      </c>
      <c r="B71" s="1504" t="s">
        <v>438</v>
      </c>
      <c r="C71" s="1500">
        <v>2279</v>
      </c>
    </row>
    <row r="72" spans="1:3" ht="15.75">
      <c r="A72" s="1500">
        <v>2281</v>
      </c>
      <c r="B72" s="1506" t="s">
        <v>439</v>
      </c>
      <c r="C72" s="1500">
        <v>2281</v>
      </c>
    </row>
    <row r="73" spans="1:3" ht="15.75">
      <c r="A73" s="1500">
        <v>2282</v>
      </c>
      <c r="B73" s="1506" t="s">
        <v>440</v>
      </c>
      <c r="C73" s="1500">
        <v>2282</v>
      </c>
    </row>
    <row r="74" spans="1:3" ht="15.75">
      <c r="A74" s="1500">
        <v>2283</v>
      </c>
      <c r="B74" s="1506" t="s">
        <v>441</v>
      </c>
      <c r="C74" s="1500">
        <v>2283</v>
      </c>
    </row>
    <row r="75" spans="1:3" ht="15.75">
      <c r="A75" s="1500">
        <v>2284</v>
      </c>
      <c r="B75" s="1506" t="s">
        <v>442</v>
      </c>
      <c r="C75" s="1500">
        <v>2284</v>
      </c>
    </row>
    <row r="76" spans="1:3" ht="15.75">
      <c r="A76" s="1500">
        <v>2285</v>
      </c>
      <c r="B76" s="1506" t="s">
        <v>443</v>
      </c>
      <c r="C76" s="1500">
        <v>2285</v>
      </c>
    </row>
    <row r="77" spans="1:3" ht="15.75">
      <c r="A77" s="1500">
        <v>2288</v>
      </c>
      <c r="B77" s="1506" t="s">
        <v>444</v>
      </c>
      <c r="C77" s="1500">
        <v>2288</v>
      </c>
    </row>
    <row r="78" spans="1:3" ht="15.75">
      <c r="A78" s="1500">
        <v>2289</v>
      </c>
      <c r="B78" s="1506" t="s">
        <v>445</v>
      </c>
      <c r="C78" s="1500">
        <v>2289</v>
      </c>
    </row>
    <row r="79" spans="1:3" ht="15.75">
      <c r="A79" s="1500">
        <v>3301</v>
      </c>
      <c r="B79" s="1503" t="s">
        <v>446</v>
      </c>
      <c r="C79" s="1500">
        <v>3301</v>
      </c>
    </row>
    <row r="80" spans="1:3" ht="15.75">
      <c r="A80" s="1500">
        <v>3311</v>
      </c>
      <c r="B80" s="1503" t="s">
        <v>2024</v>
      </c>
      <c r="C80" s="1500">
        <v>3311</v>
      </c>
    </row>
    <row r="81" spans="1:3" ht="15.75">
      <c r="A81" s="1500">
        <v>3312</v>
      </c>
      <c r="B81" s="1504" t="s">
        <v>2025</v>
      </c>
      <c r="C81" s="1500">
        <v>3312</v>
      </c>
    </row>
    <row r="82" spans="1:3" ht="15.75">
      <c r="A82" s="1500">
        <v>3318</v>
      </c>
      <c r="B82" s="1506" t="s">
        <v>447</v>
      </c>
      <c r="C82" s="1500">
        <v>3318</v>
      </c>
    </row>
    <row r="83" spans="1:3" ht="15.75">
      <c r="A83" s="1500">
        <v>3321</v>
      </c>
      <c r="B83" s="1503" t="s">
        <v>2016</v>
      </c>
      <c r="C83" s="1500">
        <v>3321</v>
      </c>
    </row>
    <row r="84" spans="1:3" ht="15.75">
      <c r="A84" s="1500">
        <v>3322</v>
      </c>
      <c r="B84" s="1504" t="s">
        <v>2017</v>
      </c>
      <c r="C84" s="1500">
        <v>3322</v>
      </c>
    </row>
    <row r="85" spans="1:3" ht="15.75">
      <c r="A85" s="1500">
        <v>3323</v>
      </c>
      <c r="B85" s="1506" t="s">
        <v>2015</v>
      </c>
      <c r="C85" s="1500">
        <v>3323</v>
      </c>
    </row>
    <row r="86" spans="1:3" ht="15.75">
      <c r="A86" s="1500">
        <v>3324</v>
      </c>
      <c r="B86" s="1506" t="s">
        <v>448</v>
      </c>
      <c r="C86" s="1500">
        <v>3324</v>
      </c>
    </row>
    <row r="87" spans="1:3" ht="15.75">
      <c r="A87" s="1500">
        <v>3325</v>
      </c>
      <c r="B87" s="1504" t="s">
        <v>2018</v>
      </c>
      <c r="C87" s="1500">
        <v>3325</v>
      </c>
    </row>
    <row r="88" spans="1:3" ht="15.75">
      <c r="A88" s="1500">
        <v>3326</v>
      </c>
      <c r="B88" s="1503" t="s">
        <v>2019</v>
      </c>
      <c r="C88" s="1500">
        <v>3326</v>
      </c>
    </row>
    <row r="89" spans="1:3" ht="15.75">
      <c r="A89" s="1500">
        <v>3327</v>
      </c>
      <c r="B89" s="1503" t="s">
        <v>2020</v>
      </c>
      <c r="C89" s="1500">
        <v>3327</v>
      </c>
    </row>
    <row r="90" spans="1:3" ht="15.75">
      <c r="A90" s="1500">
        <v>3332</v>
      </c>
      <c r="B90" s="1503" t="s">
        <v>449</v>
      </c>
      <c r="C90" s="1500">
        <v>3332</v>
      </c>
    </row>
    <row r="91" spans="1:3" ht="15.75">
      <c r="A91" s="1500">
        <v>3333</v>
      </c>
      <c r="B91" s="1504" t="s">
        <v>450</v>
      </c>
      <c r="C91" s="1500">
        <v>3333</v>
      </c>
    </row>
    <row r="92" spans="1:3" ht="15.75">
      <c r="A92" s="1500">
        <v>3334</v>
      </c>
      <c r="B92" s="1504" t="s">
        <v>529</v>
      </c>
      <c r="C92" s="1500">
        <v>3334</v>
      </c>
    </row>
    <row r="93" spans="1:3" ht="15.75">
      <c r="A93" s="1500">
        <v>3336</v>
      </c>
      <c r="B93" s="1504" t="s">
        <v>530</v>
      </c>
      <c r="C93" s="1500">
        <v>3336</v>
      </c>
    </row>
    <row r="94" spans="1:3" ht="15.75">
      <c r="A94" s="1500">
        <v>3337</v>
      </c>
      <c r="B94" s="1503" t="s">
        <v>2021</v>
      </c>
      <c r="C94" s="1500">
        <v>3337</v>
      </c>
    </row>
    <row r="95" spans="1:3" ht="15.75">
      <c r="A95" s="1500">
        <v>3338</v>
      </c>
      <c r="B95" s="1503" t="s">
        <v>2022</v>
      </c>
      <c r="C95" s="1500">
        <v>3338</v>
      </c>
    </row>
    <row r="96" spans="1:3" ht="15.75">
      <c r="A96" s="1500">
        <v>3341</v>
      </c>
      <c r="B96" s="1504" t="s">
        <v>531</v>
      </c>
      <c r="C96" s="1500">
        <v>3341</v>
      </c>
    </row>
    <row r="97" spans="1:3" ht="15.75">
      <c r="A97" s="1500">
        <v>3349</v>
      </c>
      <c r="B97" s="1504" t="s">
        <v>451</v>
      </c>
      <c r="C97" s="1500">
        <v>3349</v>
      </c>
    </row>
    <row r="98" spans="1:3" ht="15.75">
      <c r="A98" s="1500">
        <v>3359</v>
      </c>
      <c r="B98" s="1504" t="s">
        <v>452</v>
      </c>
      <c r="C98" s="1500">
        <v>3359</v>
      </c>
    </row>
    <row r="99" spans="1:3" ht="15.75">
      <c r="A99" s="1500">
        <v>3369</v>
      </c>
      <c r="B99" s="1504" t="s">
        <v>453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2026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4450</v>
      </c>
      <c r="B111" s="1504" t="s">
        <v>10</v>
      </c>
      <c r="C111" s="1500">
        <v>4450</v>
      </c>
    </row>
    <row r="112" spans="1:3" ht="15.75">
      <c r="A112" s="1500">
        <v>4451</v>
      </c>
      <c r="B112" s="1509" t="s">
        <v>11</v>
      </c>
      <c r="C112" s="1500">
        <v>4451</v>
      </c>
    </row>
    <row r="113" spans="1:3" ht="15.75">
      <c r="A113" s="1500">
        <v>4452</v>
      </c>
      <c r="B113" s="1509" t="s">
        <v>12</v>
      </c>
      <c r="C113" s="1500">
        <v>4452</v>
      </c>
    </row>
    <row r="114" spans="1:3" ht="15.75">
      <c r="A114" s="1500">
        <v>4453</v>
      </c>
      <c r="B114" s="1509" t="s">
        <v>13</v>
      </c>
      <c r="C114" s="1500">
        <v>4453</v>
      </c>
    </row>
    <row r="115" spans="1:3" ht="15.75">
      <c r="A115" s="1500">
        <v>4454</v>
      </c>
      <c r="B115" s="1510" t="s">
        <v>14</v>
      </c>
      <c r="C115" s="1500">
        <v>4454</v>
      </c>
    </row>
    <row r="116" spans="1:3" ht="15.75">
      <c r="A116" s="1500">
        <v>4455</v>
      </c>
      <c r="B116" s="1510" t="s">
        <v>2027</v>
      </c>
      <c r="C116" s="1500">
        <v>4455</v>
      </c>
    </row>
    <row r="117" spans="1:3" ht="15.75">
      <c r="A117" s="1500">
        <v>4456</v>
      </c>
      <c r="B117" s="1509" t="s">
        <v>15</v>
      </c>
      <c r="C117" s="1500">
        <v>4456</v>
      </c>
    </row>
    <row r="118" spans="1:3" ht="15.75">
      <c r="A118" s="1500">
        <v>4457</v>
      </c>
      <c r="B118" s="1511" t="s">
        <v>2028</v>
      </c>
      <c r="C118" s="1500">
        <v>4457</v>
      </c>
    </row>
    <row r="119" spans="1:3" ht="15.75">
      <c r="A119" s="1500">
        <v>4458</v>
      </c>
      <c r="B119" s="1511" t="s">
        <v>2029</v>
      </c>
      <c r="C119" s="1500">
        <v>4458</v>
      </c>
    </row>
    <row r="120" spans="1:3" ht="15.75">
      <c r="A120" s="1500">
        <v>4459</v>
      </c>
      <c r="B120" s="1511" t="s">
        <v>1684</v>
      </c>
      <c r="C120" s="1500">
        <v>4459</v>
      </c>
    </row>
    <row r="121" spans="1:3" ht="15.75">
      <c r="A121" s="1500">
        <v>4465</v>
      </c>
      <c r="B121" s="1501" t="s">
        <v>16</v>
      </c>
      <c r="C121" s="1500">
        <v>4465</v>
      </c>
    </row>
    <row r="122" spans="1:3" ht="15.75">
      <c r="A122" s="1500">
        <v>4467</v>
      </c>
      <c r="B122" s="1502" t="s">
        <v>17</v>
      </c>
      <c r="C122" s="1500">
        <v>4467</v>
      </c>
    </row>
    <row r="123" spans="1:3" ht="15.75">
      <c r="A123" s="1500">
        <v>4468</v>
      </c>
      <c r="B123" s="1503" t="s">
        <v>18</v>
      </c>
      <c r="C123" s="1500">
        <v>4468</v>
      </c>
    </row>
    <row r="124" spans="1:3" ht="15.75">
      <c r="A124" s="1500">
        <v>4469</v>
      </c>
      <c r="B124" s="1504" t="s">
        <v>19</v>
      </c>
      <c r="C124" s="1500">
        <v>4469</v>
      </c>
    </row>
    <row r="125" spans="1:3" ht="15.75">
      <c r="A125" s="1500">
        <v>5501</v>
      </c>
      <c r="B125" s="1503" t="s">
        <v>20</v>
      </c>
      <c r="C125" s="1500">
        <v>5501</v>
      </c>
    </row>
    <row r="126" spans="1:3" ht="15.75">
      <c r="A126" s="1500">
        <v>5511</v>
      </c>
      <c r="B126" s="1508" t="s">
        <v>21</v>
      </c>
      <c r="C126" s="1500">
        <v>5511</v>
      </c>
    </row>
    <row r="127" spans="1:3" ht="15.75">
      <c r="A127" s="1500">
        <v>5512</v>
      </c>
      <c r="B127" s="1503" t="s">
        <v>22</v>
      </c>
      <c r="C127" s="1500">
        <v>5512</v>
      </c>
    </row>
    <row r="128" spans="1:3" ht="15.75">
      <c r="A128" s="1500">
        <v>5513</v>
      </c>
      <c r="B128" s="1511" t="s">
        <v>554</v>
      </c>
      <c r="C128" s="1500">
        <v>5513</v>
      </c>
    </row>
    <row r="129" spans="1:3" ht="15.75">
      <c r="A129" s="1500">
        <v>5514</v>
      </c>
      <c r="B129" s="1511" t="s">
        <v>555</v>
      </c>
      <c r="C129" s="1500">
        <v>5514</v>
      </c>
    </row>
    <row r="130" spans="1:3" ht="15.75">
      <c r="A130" s="1500">
        <v>5515</v>
      </c>
      <c r="B130" s="1511" t="s">
        <v>556</v>
      </c>
      <c r="C130" s="1500">
        <v>5515</v>
      </c>
    </row>
    <row r="131" spans="1:3" ht="15.75">
      <c r="A131" s="1500">
        <v>5516</v>
      </c>
      <c r="B131" s="1511" t="s">
        <v>557</v>
      </c>
      <c r="C131" s="1500">
        <v>5516</v>
      </c>
    </row>
    <row r="132" spans="1:3" ht="15.75">
      <c r="A132" s="1500">
        <v>5517</v>
      </c>
      <c r="B132" s="1511" t="s">
        <v>558</v>
      </c>
      <c r="C132" s="1500">
        <v>5517</v>
      </c>
    </row>
    <row r="133" spans="1:3" ht="15.75">
      <c r="A133" s="1500">
        <v>5518</v>
      </c>
      <c r="B133" s="1503" t="s">
        <v>559</v>
      </c>
      <c r="C133" s="1500">
        <v>5518</v>
      </c>
    </row>
    <row r="134" spans="1:3" ht="15.75">
      <c r="A134" s="1500">
        <v>5519</v>
      </c>
      <c r="B134" s="1503" t="s">
        <v>560</v>
      </c>
      <c r="C134" s="1500">
        <v>5519</v>
      </c>
    </row>
    <row r="135" spans="1:3" ht="15.75">
      <c r="A135" s="1500">
        <v>5521</v>
      </c>
      <c r="B135" s="1503" t="s">
        <v>561</v>
      </c>
      <c r="C135" s="1500">
        <v>5521</v>
      </c>
    </row>
    <row r="136" spans="1:3" ht="15.75">
      <c r="A136" s="1500">
        <v>5522</v>
      </c>
      <c r="B136" s="1512" t="s">
        <v>562</v>
      </c>
      <c r="C136" s="1500">
        <v>5522</v>
      </c>
    </row>
    <row r="137" spans="1:3" ht="15.75">
      <c r="A137" s="1500">
        <v>5524</v>
      </c>
      <c r="B137" s="1501" t="s">
        <v>563</v>
      </c>
      <c r="C137" s="1500">
        <v>5524</v>
      </c>
    </row>
    <row r="138" spans="1:3" ht="15.75">
      <c r="A138" s="1500">
        <v>5525</v>
      </c>
      <c r="B138" s="1508" t="s">
        <v>564</v>
      </c>
      <c r="C138" s="1500">
        <v>5525</v>
      </c>
    </row>
    <row r="139" spans="1:3" ht="15.75">
      <c r="A139" s="1500">
        <v>5526</v>
      </c>
      <c r="B139" s="1505" t="s">
        <v>565</v>
      </c>
      <c r="C139" s="1500">
        <v>5526</v>
      </c>
    </row>
    <row r="140" spans="1:3" ht="15.75">
      <c r="A140" s="1500">
        <v>5527</v>
      </c>
      <c r="B140" s="1505" t="s">
        <v>566</v>
      </c>
      <c r="C140" s="1500">
        <v>5527</v>
      </c>
    </row>
    <row r="141" spans="1:3" ht="15.75">
      <c r="A141" s="1500">
        <v>5528</v>
      </c>
      <c r="B141" s="1505" t="s">
        <v>567</v>
      </c>
      <c r="C141" s="1500">
        <v>5528</v>
      </c>
    </row>
    <row r="142" spans="1:3" ht="15.75">
      <c r="A142" s="1500">
        <v>5529</v>
      </c>
      <c r="B142" s="1505" t="s">
        <v>568</v>
      </c>
      <c r="C142" s="1500">
        <v>5529</v>
      </c>
    </row>
    <row r="143" spans="1:3" ht="15.75">
      <c r="A143" s="1500">
        <v>5530</v>
      </c>
      <c r="B143" s="1505" t="s">
        <v>569</v>
      </c>
      <c r="C143" s="1500">
        <v>5530</v>
      </c>
    </row>
    <row r="144" spans="1:3" ht="15.75">
      <c r="A144" s="1500">
        <v>5531</v>
      </c>
      <c r="B144" s="1508" t="s">
        <v>570</v>
      </c>
      <c r="C144" s="1500">
        <v>5531</v>
      </c>
    </row>
    <row r="145" spans="1:3" ht="15.75">
      <c r="A145" s="1500">
        <v>5532</v>
      </c>
      <c r="B145" s="1512" t="s">
        <v>571</v>
      </c>
      <c r="C145" s="1500">
        <v>5532</v>
      </c>
    </row>
    <row r="146" spans="1:3" ht="15.75">
      <c r="A146" s="1500">
        <v>5533</v>
      </c>
      <c r="B146" s="1512" t="s">
        <v>572</v>
      </c>
      <c r="C146" s="1500">
        <v>5533</v>
      </c>
    </row>
    <row r="147" spans="1:3" ht="15">
      <c r="A147" s="1513">
        <v>5534</v>
      </c>
      <c r="B147" s="1512" t="s">
        <v>573</v>
      </c>
      <c r="C147" s="1513">
        <v>5534</v>
      </c>
    </row>
    <row r="148" spans="1:3" ht="15">
      <c r="A148" s="1513">
        <v>5535</v>
      </c>
      <c r="B148" s="1512" t="s">
        <v>574</v>
      </c>
      <c r="C148" s="1513">
        <v>5535</v>
      </c>
    </row>
    <row r="149" spans="1:3" ht="15.75">
      <c r="A149" s="1500">
        <v>5538</v>
      </c>
      <c r="B149" s="1508" t="s">
        <v>575</v>
      </c>
      <c r="C149" s="1500">
        <v>5538</v>
      </c>
    </row>
    <row r="150" spans="1:3" ht="15.75">
      <c r="A150" s="1500">
        <v>5540</v>
      </c>
      <c r="B150" s="1512" t="s">
        <v>576</v>
      </c>
      <c r="C150" s="1500">
        <v>5540</v>
      </c>
    </row>
    <row r="151" spans="1:3" ht="15.75">
      <c r="A151" s="1500">
        <v>5541</v>
      </c>
      <c r="B151" s="1512" t="s">
        <v>577</v>
      </c>
      <c r="C151" s="1500">
        <v>5541</v>
      </c>
    </row>
    <row r="152" spans="1:3" ht="15.75">
      <c r="A152" s="1500">
        <v>5545</v>
      </c>
      <c r="B152" s="1512" t="s">
        <v>578</v>
      </c>
      <c r="C152" s="1500">
        <v>5545</v>
      </c>
    </row>
    <row r="153" spans="1:3" ht="15.75">
      <c r="A153" s="1500">
        <v>5546</v>
      </c>
      <c r="B153" s="1512" t="s">
        <v>579</v>
      </c>
      <c r="C153" s="1500">
        <v>5546</v>
      </c>
    </row>
    <row r="154" spans="1:3" ht="15.75">
      <c r="A154" s="1500">
        <v>5547</v>
      </c>
      <c r="B154" s="1512" t="s">
        <v>580</v>
      </c>
      <c r="C154" s="1500">
        <v>5547</v>
      </c>
    </row>
    <row r="155" spans="1:3" ht="15.75">
      <c r="A155" s="1500">
        <v>5548</v>
      </c>
      <c r="B155" s="1512" t="s">
        <v>581</v>
      </c>
      <c r="C155" s="1500">
        <v>5548</v>
      </c>
    </row>
    <row r="156" spans="1:3" ht="15.75">
      <c r="A156" s="1500">
        <v>5550</v>
      </c>
      <c r="B156" s="1512" t="s">
        <v>582</v>
      </c>
      <c r="C156" s="1500">
        <v>5550</v>
      </c>
    </row>
    <row r="157" spans="1:3" ht="15.75">
      <c r="A157" s="1500">
        <v>5551</v>
      </c>
      <c r="B157" s="1512" t="s">
        <v>583</v>
      </c>
      <c r="C157" s="1500">
        <v>5551</v>
      </c>
    </row>
    <row r="158" spans="1:3" ht="15.75">
      <c r="A158" s="1500">
        <v>5553</v>
      </c>
      <c r="B158" s="1512" t="s">
        <v>584</v>
      </c>
      <c r="C158" s="1500">
        <v>5553</v>
      </c>
    </row>
    <row r="159" spans="1:3" ht="15.75">
      <c r="A159" s="1500">
        <v>5554</v>
      </c>
      <c r="B159" s="1508" t="s">
        <v>585</v>
      </c>
      <c r="C159" s="1500">
        <v>5554</v>
      </c>
    </row>
    <row r="160" spans="1:3" ht="15.75">
      <c r="A160" s="1500">
        <v>5556</v>
      </c>
      <c r="B160" s="1504" t="s">
        <v>586</v>
      </c>
      <c r="C160" s="1500">
        <v>5556</v>
      </c>
    </row>
    <row r="161" spans="1:3" ht="15.75">
      <c r="A161" s="1500">
        <v>5561</v>
      </c>
      <c r="B161" s="1514" t="s">
        <v>587</v>
      </c>
      <c r="C161" s="1500">
        <v>5561</v>
      </c>
    </row>
    <row r="162" spans="1:3" ht="15.75">
      <c r="A162" s="1500">
        <v>5562</v>
      </c>
      <c r="B162" s="1514" t="s">
        <v>588</v>
      </c>
      <c r="C162" s="1500">
        <v>5562</v>
      </c>
    </row>
    <row r="163" spans="1:3" ht="15.75">
      <c r="A163" s="1500">
        <v>5588</v>
      </c>
      <c r="B163" s="1503" t="s">
        <v>589</v>
      </c>
      <c r="C163" s="1500">
        <v>5588</v>
      </c>
    </row>
    <row r="164" spans="1:3" ht="15.75">
      <c r="A164" s="1500">
        <v>5589</v>
      </c>
      <c r="B164" s="1503" t="s">
        <v>590</v>
      </c>
      <c r="C164" s="1500">
        <v>5589</v>
      </c>
    </row>
    <row r="165" spans="1:3" ht="15.75">
      <c r="A165" s="1500">
        <v>6601</v>
      </c>
      <c r="B165" s="1503" t="s">
        <v>591</v>
      </c>
      <c r="C165" s="1500">
        <v>6601</v>
      </c>
    </row>
    <row r="166" spans="1:3" ht="15.75">
      <c r="A166" s="1500">
        <v>6602</v>
      </c>
      <c r="B166" s="1504" t="s">
        <v>592</v>
      </c>
      <c r="C166" s="1500">
        <v>6602</v>
      </c>
    </row>
    <row r="167" spans="1:3" ht="15.75">
      <c r="A167" s="1500">
        <v>6603</v>
      </c>
      <c r="B167" s="1504" t="s">
        <v>593</v>
      </c>
      <c r="C167" s="1500">
        <v>6603</v>
      </c>
    </row>
    <row r="168" spans="1:3" ht="15.75">
      <c r="A168" s="1500">
        <v>6604</v>
      </c>
      <c r="B168" s="1504" t="s">
        <v>594</v>
      </c>
      <c r="C168" s="1500">
        <v>6604</v>
      </c>
    </row>
    <row r="169" spans="1:3" ht="15.75">
      <c r="A169" s="1500">
        <v>6605</v>
      </c>
      <c r="B169" s="1504" t="s">
        <v>595</v>
      </c>
      <c r="C169" s="1500">
        <v>6605</v>
      </c>
    </row>
    <row r="170" spans="1:3" ht="15">
      <c r="A170" s="1513">
        <v>6606</v>
      </c>
      <c r="B170" s="1506" t="s">
        <v>596</v>
      </c>
      <c r="C170" s="1513">
        <v>6606</v>
      </c>
    </row>
    <row r="171" spans="1:3" ht="15.75">
      <c r="A171" s="1500">
        <v>6618</v>
      </c>
      <c r="B171" s="1503" t="s">
        <v>597</v>
      </c>
      <c r="C171" s="1500">
        <v>6618</v>
      </c>
    </row>
    <row r="172" spans="1:3" ht="15.75">
      <c r="A172" s="1500">
        <v>6619</v>
      </c>
      <c r="B172" s="1504" t="s">
        <v>598</v>
      </c>
      <c r="C172" s="1500">
        <v>6619</v>
      </c>
    </row>
    <row r="173" spans="1:3" ht="15.75">
      <c r="A173" s="1500">
        <v>6621</v>
      </c>
      <c r="B173" s="1503" t="s">
        <v>599</v>
      </c>
      <c r="C173" s="1500">
        <v>6621</v>
      </c>
    </row>
    <row r="174" spans="1:3" ht="15.75">
      <c r="A174" s="1500">
        <v>6622</v>
      </c>
      <c r="B174" s="1504" t="s">
        <v>600</v>
      </c>
      <c r="C174" s="1500">
        <v>6622</v>
      </c>
    </row>
    <row r="175" spans="1:3" ht="15.75">
      <c r="A175" s="1500">
        <v>6623</v>
      </c>
      <c r="B175" s="1504" t="s">
        <v>601</v>
      </c>
      <c r="C175" s="1500">
        <v>6623</v>
      </c>
    </row>
    <row r="176" spans="1:3" ht="15.75">
      <c r="A176" s="1500">
        <v>6624</v>
      </c>
      <c r="B176" s="1504" t="s">
        <v>602</v>
      </c>
      <c r="C176" s="1500">
        <v>6624</v>
      </c>
    </row>
    <row r="177" spans="1:3" ht="15.75">
      <c r="A177" s="1500">
        <v>6625</v>
      </c>
      <c r="B177" s="1505" t="s">
        <v>603</v>
      </c>
      <c r="C177" s="1500">
        <v>6625</v>
      </c>
    </row>
    <row r="178" spans="1:3" ht="15.75">
      <c r="A178" s="1500">
        <v>6626</v>
      </c>
      <c r="B178" s="1505" t="s">
        <v>488</v>
      </c>
      <c r="C178" s="1500">
        <v>6626</v>
      </c>
    </row>
    <row r="179" spans="1:3" ht="15.75">
      <c r="A179" s="1500">
        <v>6627</v>
      </c>
      <c r="B179" s="1505" t="s">
        <v>489</v>
      </c>
      <c r="C179" s="1500">
        <v>6627</v>
      </c>
    </row>
    <row r="180" spans="1:3" ht="15.75">
      <c r="A180" s="1500">
        <v>6628</v>
      </c>
      <c r="B180" s="1511" t="s">
        <v>490</v>
      </c>
      <c r="C180" s="1500">
        <v>6628</v>
      </c>
    </row>
    <row r="181" spans="1:3" ht="15.75">
      <c r="A181" s="1500">
        <v>6629</v>
      </c>
      <c r="B181" s="1514" t="s">
        <v>491</v>
      </c>
      <c r="C181" s="1500">
        <v>6629</v>
      </c>
    </row>
    <row r="182" spans="1:3" ht="15.75">
      <c r="A182" s="1515">
        <v>7701</v>
      </c>
      <c r="B182" s="1503" t="s">
        <v>492</v>
      </c>
      <c r="C182" s="1515">
        <v>7701</v>
      </c>
    </row>
    <row r="183" spans="1:3" ht="15.75">
      <c r="A183" s="1500">
        <v>7708</v>
      </c>
      <c r="B183" s="1503" t="s">
        <v>493</v>
      </c>
      <c r="C183" s="1500">
        <v>7708</v>
      </c>
    </row>
    <row r="184" spans="1:3" ht="15.75">
      <c r="A184" s="1500">
        <v>7711</v>
      </c>
      <c r="B184" s="1506" t="s">
        <v>494</v>
      </c>
      <c r="C184" s="1500">
        <v>7711</v>
      </c>
    </row>
    <row r="185" spans="1:3" ht="15.75">
      <c r="A185" s="1500">
        <v>7712</v>
      </c>
      <c r="B185" s="1503" t="s">
        <v>495</v>
      </c>
      <c r="C185" s="1500">
        <v>7712</v>
      </c>
    </row>
    <row r="186" spans="1:3" ht="15.75">
      <c r="A186" s="1500">
        <v>7713</v>
      </c>
      <c r="B186" s="1516" t="s">
        <v>496</v>
      </c>
      <c r="C186" s="1500">
        <v>7713</v>
      </c>
    </row>
    <row r="187" spans="1:3" ht="15.75">
      <c r="A187" s="1500">
        <v>7714</v>
      </c>
      <c r="B187" s="1502" t="s">
        <v>497</v>
      </c>
      <c r="C187" s="1500">
        <v>7714</v>
      </c>
    </row>
    <row r="188" spans="1:3" ht="15.75">
      <c r="A188" s="1500">
        <v>7718</v>
      </c>
      <c r="B188" s="1503" t="s">
        <v>498</v>
      </c>
      <c r="C188" s="1500">
        <v>7718</v>
      </c>
    </row>
    <row r="189" spans="1:3" ht="15.75">
      <c r="A189" s="1500">
        <v>7719</v>
      </c>
      <c r="B189" s="1504" t="s">
        <v>499</v>
      </c>
      <c r="C189" s="1500">
        <v>7719</v>
      </c>
    </row>
    <row r="190" spans="1:3" ht="15.75">
      <c r="A190" s="1500">
        <v>7731</v>
      </c>
      <c r="B190" s="1503" t="s">
        <v>500</v>
      </c>
      <c r="C190" s="1500">
        <v>7731</v>
      </c>
    </row>
    <row r="191" spans="1:3" ht="15.75">
      <c r="A191" s="1500">
        <v>7732</v>
      </c>
      <c r="B191" s="1504" t="s">
        <v>501</v>
      </c>
      <c r="C191" s="1500">
        <v>7732</v>
      </c>
    </row>
    <row r="192" spans="1:3" ht="15.75">
      <c r="A192" s="1500">
        <v>7733</v>
      </c>
      <c r="B192" s="1504" t="s">
        <v>502</v>
      </c>
      <c r="C192" s="1500">
        <v>7733</v>
      </c>
    </row>
    <row r="193" spans="1:3" ht="15.75">
      <c r="A193" s="1500">
        <v>7735</v>
      </c>
      <c r="B193" s="1504" t="s">
        <v>503</v>
      </c>
      <c r="C193" s="1500">
        <v>7735</v>
      </c>
    </row>
    <row r="194" spans="1:3" ht="15.75">
      <c r="A194" s="1500">
        <v>7736</v>
      </c>
      <c r="B194" s="1503" t="s">
        <v>504</v>
      </c>
      <c r="C194" s="1500">
        <v>7736</v>
      </c>
    </row>
    <row r="195" spans="1:3" ht="15.75">
      <c r="A195" s="1500">
        <v>7737</v>
      </c>
      <c r="B195" s="1504" t="s">
        <v>505</v>
      </c>
      <c r="C195" s="1500">
        <v>7737</v>
      </c>
    </row>
    <row r="196" spans="1:3" ht="15.75">
      <c r="A196" s="1500">
        <v>7738</v>
      </c>
      <c r="B196" s="1504" t="s">
        <v>506</v>
      </c>
      <c r="C196" s="1500">
        <v>7738</v>
      </c>
    </row>
    <row r="197" spans="1:3" ht="15.75">
      <c r="A197" s="1500">
        <v>7739</v>
      </c>
      <c r="B197" s="1508" t="s">
        <v>507</v>
      </c>
      <c r="C197" s="1500">
        <v>7739</v>
      </c>
    </row>
    <row r="198" spans="1:3" ht="15.75">
      <c r="A198" s="1500">
        <v>7740</v>
      </c>
      <c r="B198" s="1508" t="s">
        <v>508</v>
      </c>
      <c r="C198" s="1500">
        <v>7740</v>
      </c>
    </row>
    <row r="199" spans="1:3" ht="15.75">
      <c r="A199" s="1500">
        <v>7741</v>
      </c>
      <c r="B199" s="1504" t="s">
        <v>509</v>
      </c>
      <c r="C199" s="1500">
        <v>7741</v>
      </c>
    </row>
    <row r="200" spans="1:3" ht="15.75">
      <c r="A200" s="1500">
        <v>7742</v>
      </c>
      <c r="B200" s="1504" t="s">
        <v>510</v>
      </c>
      <c r="C200" s="1500">
        <v>7742</v>
      </c>
    </row>
    <row r="201" spans="1:3" ht="15.75">
      <c r="A201" s="1500">
        <v>7743</v>
      </c>
      <c r="B201" s="1504" t="s">
        <v>511</v>
      </c>
      <c r="C201" s="1500">
        <v>7743</v>
      </c>
    </row>
    <row r="202" spans="1:3" ht="15.75">
      <c r="A202" s="1500">
        <v>7744</v>
      </c>
      <c r="B202" s="1514" t="s">
        <v>512</v>
      </c>
      <c r="C202" s="1500">
        <v>7744</v>
      </c>
    </row>
    <row r="203" spans="1:3" ht="15.75">
      <c r="A203" s="1500">
        <v>7745</v>
      </c>
      <c r="B203" s="1504" t="s">
        <v>513</v>
      </c>
      <c r="C203" s="1500">
        <v>7745</v>
      </c>
    </row>
    <row r="204" spans="1:3" ht="15.75">
      <c r="A204" s="1500">
        <v>7746</v>
      </c>
      <c r="B204" s="1504" t="s">
        <v>514</v>
      </c>
      <c r="C204" s="1500">
        <v>7746</v>
      </c>
    </row>
    <row r="205" spans="1:3" ht="15.75">
      <c r="A205" s="1500">
        <v>7747</v>
      </c>
      <c r="B205" s="1503" t="s">
        <v>515</v>
      </c>
      <c r="C205" s="1500">
        <v>7747</v>
      </c>
    </row>
    <row r="206" spans="1:3" ht="15.75">
      <c r="A206" s="1500">
        <v>7748</v>
      </c>
      <c r="B206" s="1506" t="s">
        <v>516</v>
      </c>
      <c r="C206" s="1500">
        <v>7748</v>
      </c>
    </row>
    <row r="207" spans="1:3" ht="15.75">
      <c r="A207" s="1500">
        <v>7751</v>
      </c>
      <c r="B207" s="1504" t="s">
        <v>517</v>
      </c>
      <c r="C207" s="1500">
        <v>7751</v>
      </c>
    </row>
    <row r="208" spans="1:3" ht="15.75">
      <c r="A208" s="1500">
        <v>7752</v>
      </c>
      <c r="B208" s="1504" t="s">
        <v>518</v>
      </c>
      <c r="C208" s="1500">
        <v>7752</v>
      </c>
    </row>
    <row r="209" spans="1:3" ht="15.75">
      <c r="A209" s="1500">
        <v>7755</v>
      </c>
      <c r="B209" s="1505" t="s">
        <v>89</v>
      </c>
      <c r="C209" s="1500">
        <v>7755</v>
      </c>
    </row>
    <row r="210" spans="1:3" ht="15.75">
      <c r="A210" s="1500">
        <v>7758</v>
      </c>
      <c r="B210" s="1503" t="s">
        <v>90</v>
      </c>
      <c r="C210" s="1500">
        <v>7758</v>
      </c>
    </row>
    <row r="211" spans="1:3" ht="15.75">
      <c r="A211" s="1500">
        <v>7759</v>
      </c>
      <c r="B211" s="1504" t="s">
        <v>91</v>
      </c>
      <c r="C211" s="1500">
        <v>7759</v>
      </c>
    </row>
    <row r="212" spans="1:3" ht="15.75">
      <c r="A212" s="1500">
        <v>7761</v>
      </c>
      <c r="B212" s="1503" t="s">
        <v>92</v>
      </c>
      <c r="C212" s="1500">
        <v>7761</v>
      </c>
    </row>
    <row r="213" spans="1:3" ht="15.75">
      <c r="A213" s="1500">
        <v>7762</v>
      </c>
      <c r="B213" s="1503" t="s">
        <v>93</v>
      </c>
      <c r="C213" s="1500">
        <v>7762</v>
      </c>
    </row>
    <row r="214" spans="1:3" ht="15.75">
      <c r="A214" s="1500">
        <v>7768</v>
      </c>
      <c r="B214" s="1503" t="s">
        <v>94</v>
      </c>
      <c r="C214" s="1500">
        <v>7768</v>
      </c>
    </row>
    <row r="215" spans="1:3" ht="15.75">
      <c r="A215" s="1500">
        <v>8801</v>
      </c>
      <c r="B215" s="1506" t="s">
        <v>95</v>
      </c>
      <c r="C215" s="1500">
        <v>8801</v>
      </c>
    </row>
    <row r="216" spans="1:3" ht="15.75">
      <c r="A216" s="1500">
        <v>8802</v>
      </c>
      <c r="B216" s="1503" t="s">
        <v>96</v>
      </c>
      <c r="C216" s="1500">
        <v>8802</v>
      </c>
    </row>
    <row r="217" spans="1:3" ht="15.75">
      <c r="A217" s="1500">
        <v>8803</v>
      </c>
      <c r="B217" s="1503" t="s">
        <v>97</v>
      </c>
      <c r="C217" s="1500">
        <v>8803</v>
      </c>
    </row>
    <row r="218" spans="1:3" ht="15.75">
      <c r="A218" s="1500">
        <v>8804</v>
      </c>
      <c r="B218" s="1503" t="s">
        <v>98</v>
      </c>
      <c r="C218" s="1500">
        <v>8804</v>
      </c>
    </row>
    <row r="219" spans="1:3" ht="15.75">
      <c r="A219" s="1500">
        <v>8805</v>
      </c>
      <c r="B219" s="1505" t="s">
        <v>99</v>
      </c>
      <c r="C219" s="1500">
        <v>8805</v>
      </c>
    </row>
    <row r="220" spans="1:3" ht="15.75">
      <c r="A220" s="1500">
        <v>8807</v>
      </c>
      <c r="B220" s="1511" t="s">
        <v>100</v>
      </c>
      <c r="C220" s="1500">
        <v>8807</v>
      </c>
    </row>
    <row r="221" spans="1:3" ht="15.75">
      <c r="A221" s="1500">
        <v>8808</v>
      </c>
      <c r="B221" s="1504" t="s">
        <v>101</v>
      </c>
      <c r="C221" s="1500">
        <v>8808</v>
      </c>
    </row>
    <row r="222" spans="1:3" ht="15.75">
      <c r="A222" s="1500">
        <v>8809</v>
      </c>
      <c r="B222" s="1504" t="s">
        <v>102</v>
      </c>
      <c r="C222" s="1500">
        <v>8809</v>
      </c>
    </row>
    <row r="223" spans="1:3" ht="15.75">
      <c r="A223" s="1500">
        <v>8811</v>
      </c>
      <c r="B223" s="1503" t="s">
        <v>103</v>
      </c>
      <c r="C223" s="1500">
        <v>8811</v>
      </c>
    </row>
    <row r="224" spans="1:3" ht="15.75">
      <c r="A224" s="1500">
        <v>8813</v>
      </c>
      <c r="B224" s="1504" t="s">
        <v>104</v>
      </c>
      <c r="C224" s="1500">
        <v>8813</v>
      </c>
    </row>
    <row r="225" spans="1:3" ht="15.75">
      <c r="A225" s="1500">
        <v>8814</v>
      </c>
      <c r="B225" s="1503" t="s">
        <v>105</v>
      </c>
      <c r="C225" s="1500">
        <v>8814</v>
      </c>
    </row>
    <row r="226" spans="1:3" ht="15.75">
      <c r="A226" s="1500">
        <v>8815</v>
      </c>
      <c r="B226" s="1503" t="s">
        <v>106</v>
      </c>
      <c r="C226" s="1500">
        <v>8815</v>
      </c>
    </row>
    <row r="227" spans="1:3" ht="15.75">
      <c r="A227" s="1500">
        <v>8816</v>
      </c>
      <c r="B227" s="1504" t="s">
        <v>107</v>
      </c>
      <c r="C227" s="1500">
        <v>8816</v>
      </c>
    </row>
    <row r="228" spans="1:3" ht="15.75">
      <c r="A228" s="1500">
        <v>8817</v>
      </c>
      <c r="B228" s="1504" t="s">
        <v>108</v>
      </c>
      <c r="C228" s="1500">
        <v>8817</v>
      </c>
    </row>
    <row r="229" spans="1:3" ht="15.75">
      <c r="A229" s="1500">
        <v>8821</v>
      </c>
      <c r="B229" s="1504" t="s">
        <v>109</v>
      </c>
      <c r="C229" s="1500">
        <v>8821</v>
      </c>
    </row>
    <row r="230" spans="1:3" ht="15.75">
      <c r="A230" s="1500">
        <v>8824</v>
      </c>
      <c r="B230" s="1506" t="s">
        <v>110</v>
      </c>
      <c r="C230" s="1500">
        <v>8824</v>
      </c>
    </row>
    <row r="231" spans="1:3" ht="15.75">
      <c r="A231" s="1500">
        <v>8825</v>
      </c>
      <c r="B231" s="1506" t="s">
        <v>111</v>
      </c>
      <c r="C231" s="1500">
        <v>8825</v>
      </c>
    </row>
    <row r="232" spans="1:3" ht="15.75">
      <c r="A232" s="1500">
        <v>8826</v>
      </c>
      <c r="B232" s="1506" t="s">
        <v>112</v>
      </c>
      <c r="C232" s="1500">
        <v>8826</v>
      </c>
    </row>
    <row r="233" spans="1:3" ht="15.75">
      <c r="A233" s="1500">
        <v>8827</v>
      </c>
      <c r="B233" s="1506" t="s">
        <v>113</v>
      </c>
      <c r="C233" s="1500">
        <v>8827</v>
      </c>
    </row>
    <row r="234" spans="1:3" ht="15.75">
      <c r="A234" s="1500">
        <v>8828</v>
      </c>
      <c r="B234" s="1503" t="s">
        <v>114</v>
      </c>
      <c r="C234" s="1500">
        <v>8828</v>
      </c>
    </row>
    <row r="235" spans="1:3" ht="15.75">
      <c r="A235" s="1500">
        <v>8829</v>
      </c>
      <c r="B235" s="1503" t="s">
        <v>115</v>
      </c>
      <c r="C235" s="1500">
        <v>8829</v>
      </c>
    </row>
    <row r="236" spans="1:3" ht="15.75">
      <c r="A236" s="1500">
        <v>8831</v>
      </c>
      <c r="B236" s="1503" t="s">
        <v>116</v>
      </c>
      <c r="C236" s="1500">
        <v>8831</v>
      </c>
    </row>
    <row r="237" spans="1:3" ht="15.75">
      <c r="A237" s="1500">
        <v>8832</v>
      </c>
      <c r="B237" s="1504" t="s">
        <v>117</v>
      </c>
      <c r="C237" s="1500">
        <v>8832</v>
      </c>
    </row>
    <row r="238" spans="1:3" ht="15.75">
      <c r="A238" s="1500">
        <v>8833</v>
      </c>
      <c r="B238" s="1503" t="s">
        <v>118</v>
      </c>
      <c r="C238" s="1500">
        <v>8833</v>
      </c>
    </row>
    <row r="239" spans="1:3" ht="15.75">
      <c r="A239" s="1500">
        <v>8834</v>
      </c>
      <c r="B239" s="1504" t="s">
        <v>119</v>
      </c>
      <c r="C239" s="1500">
        <v>8834</v>
      </c>
    </row>
    <row r="240" spans="1:3" ht="15.75">
      <c r="A240" s="1500">
        <v>8835</v>
      </c>
      <c r="B240" s="1504" t="s">
        <v>608</v>
      </c>
      <c r="C240" s="1500">
        <v>8835</v>
      </c>
    </row>
    <row r="241" spans="1:3" ht="15.75">
      <c r="A241" s="1500">
        <v>8836</v>
      </c>
      <c r="B241" s="1503" t="s">
        <v>609</v>
      </c>
      <c r="C241" s="1500">
        <v>8836</v>
      </c>
    </row>
    <row r="242" spans="1:3" ht="15.75">
      <c r="A242" s="1500">
        <v>8837</v>
      </c>
      <c r="B242" s="1503" t="s">
        <v>610</v>
      </c>
      <c r="C242" s="1500">
        <v>8837</v>
      </c>
    </row>
    <row r="243" spans="1:3" ht="15.75">
      <c r="A243" s="1500">
        <v>8838</v>
      </c>
      <c r="B243" s="1503" t="s">
        <v>611</v>
      </c>
      <c r="C243" s="1500">
        <v>8838</v>
      </c>
    </row>
    <row r="244" spans="1:3" ht="15.75">
      <c r="A244" s="1500">
        <v>8839</v>
      </c>
      <c r="B244" s="1504" t="s">
        <v>612</v>
      </c>
      <c r="C244" s="1500">
        <v>8839</v>
      </c>
    </row>
    <row r="245" spans="1:3" ht="15.75">
      <c r="A245" s="1500">
        <v>8845</v>
      </c>
      <c r="B245" s="1505" t="s">
        <v>613</v>
      </c>
      <c r="C245" s="1500">
        <v>8845</v>
      </c>
    </row>
    <row r="246" spans="1:3" ht="15.75">
      <c r="A246" s="1500">
        <v>8848</v>
      </c>
      <c r="B246" s="1511" t="s">
        <v>614</v>
      </c>
      <c r="C246" s="1500">
        <v>8848</v>
      </c>
    </row>
    <row r="247" spans="1:3" ht="15.75">
      <c r="A247" s="1500">
        <v>8849</v>
      </c>
      <c r="B247" s="1503" t="s">
        <v>615</v>
      </c>
      <c r="C247" s="1500">
        <v>8849</v>
      </c>
    </row>
    <row r="248" spans="1:3" ht="15.75">
      <c r="A248" s="1500">
        <v>8851</v>
      </c>
      <c r="B248" s="1503" t="s">
        <v>616</v>
      </c>
      <c r="C248" s="1500">
        <v>8851</v>
      </c>
    </row>
    <row r="249" spans="1:3" ht="15.75">
      <c r="A249" s="1500">
        <v>8852</v>
      </c>
      <c r="B249" s="1503" t="s">
        <v>617</v>
      </c>
      <c r="C249" s="1500">
        <v>8852</v>
      </c>
    </row>
    <row r="250" spans="1:3" ht="15.75">
      <c r="A250" s="1500">
        <v>8853</v>
      </c>
      <c r="B250" s="1503" t="s">
        <v>618</v>
      </c>
      <c r="C250" s="1500">
        <v>8853</v>
      </c>
    </row>
    <row r="251" spans="1:3" ht="15.75">
      <c r="A251" s="1500">
        <v>8855</v>
      </c>
      <c r="B251" s="1505" t="s">
        <v>619</v>
      </c>
      <c r="C251" s="1500">
        <v>8855</v>
      </c>
    </row>
    <row r="252" spans="1:3" ht="15.75">
      <c r="A252" s="1500">
        <v>8858</v>
      </c>
      <c r="B252" s="1514" t="s">
        <v>620</v>
      </c>
      <c r="C252" s="1500">
        <v>8858</v>
      </c>
    </row>
    <row r="253" spans="1:3" ht="15.75">
      <c r="A253" s="1500">
        <v>8859</v>
      </c>
      <c r="B253" s="1504" t="s">
        <v>621</v>
      </c>
      <c r="C253" s="1500">
        <v>8859</v>
      </c>
    </row>
    <row r="254" spans="1:3" ht="15.75">
      <c r="A254" s="1500">
        <v>8861</v>
      </c>
      <c r="B254" s="1503" t="s">
        <v>622</v>
      </c>
      <c r="C254" s="1500">
        <v>8861</v>
      </c>
    </row>
    <row r="255" spans="1:3" ht="15.75">
      <c r="A255" s="1500">
        <v>8862</v>
      </c>
      <c r="B255" s="1504" t="s">
        <v>623</v>
      </c>
      <c r="C255" s="1500">
        <v>8862</v>
      </c>
    </row>
    <row r="256" spans="1:3" ht="15.75">
      <c r="A256" s="1500">
        <v>8863</v>
      </c>
      <c r="B256" s="1504" t="s">
        <v>624</v>
      </c>
      <c r="C256" s="1500">
        <v>8863</v>
      </c>
    </row>
    <row r="257" spans="1:3" ht="15.75">
      <c r="A257" s="1500">
        <v>8864</v>
      </c>
      <c r="B257" s="1503" t="s">
        <v>625</v>
      </c>
      <c r="C257" s="1500">
        <v>8864</v>
      </c>
    </row>
    <row r="258" spans="1:3" ht="15.75">
      <c r="A258" s="1500">
        <v>8865</v>
      </c>
      <c r="B258" s="1504" t="s">
        <v>626</v>
      </c>
      <c r="C258" s="1500">
        <v>8865</v>
      </c>
    </row>
    <row r="259" spans="1:3" ht="15.75">
      <c r="A259" s="1500">
        <v>8866</v>
      </c>
      <c r="B259" s="1504" t="s">
        <v>44</v>
      </c>
      <c r="C259" s="1500">
        <v>8866</v>
      </c>
    </row>
    <row r="260" spans="1:3" ht="15.75">
      <c r="A260" s="1500">
        <v>8867</v>
      </c>
      <c r="B260" s="1504" t="s">
        <v>45</v>
      </c>
      <c r="C260" s="1500">
        <v>8867</v>
      </c>
    </row>
    <row r="261" spans="1:3" ht="15.75">
      <c r="A261" s="1500">
        <v>8868</v>
      </c>
      <c r="B261" s="1504" t="s">
        <v>46</v>
      </c>
      <c r="C261" s="1500">
        <v>8868</v>
      </c>
    </row>
    <row r="262" spans="1:3" ht="15.75">
      <c r="A262" s="1500">
        <v>8869</v>
      </c>
      <c r="B262" s="1503" t="s">
        <v>47</v>
      </c>
      <c r="C262" s="1500">
        <v>8869</v>
      </c>
    </row>
    <row r="263" spans="1:3" ht="15.75">
      <c r="A263" s="1500">
        <v>8871</v>
      </c>
      <c r="B263" s="1504" t="s">
        <v>48</v>
      </c>
      <c r="C263" s="1500">
        <v>8871</v>
      </c>
    </row>
    <row r="264" spans="1:3" ht="15.75">
      <c r="A264" s="1500">
        <v>8872</v>
      </c>
      <c r="B264" s="1504" t="s">
        <v>634</v>
      </c>
      <c r="C264" s="1500">
        <v>8872</v>
      </c>
    </row>
    <row r="265" spans="1:3" ht="15.75">
      <c r="A265" s="1500">
        <v>8873</v>
      </c>
      <c r="B265" s="1504" t="s">
        <v>635</v>
      </c>
      <c r="C265" s="1500">
        <v>8873</v>
      </c>
    </row>
    <row r="266" spans="1:3" ht="16.5" customHeight="1">
      <c r="A266" s="1500">
        <v>8875</v>
      </c>
      <c r="B266" s="1504" t="s">
        <v>636</v>
      </c>
      <c r="C266" s="1500">
        <v>8875</v>
      </c>
    </row>
    <row r="267" spans="1:3" ht="15.75">
      <c r="A267" s="1500">
        <v>8876</v>
      </c>
      <c r="B267" s="1504" t="s">
        <v>637</v>
      </c>
      <c r="C267" s="1500">
        <v>8876</v>
      </c>
    </row>
    <row r="268" spans="1:3" ht="15.75">
      <c r="A268" s="1500">
        <v>8877</v>
      </c>
      <c r="B268" s="1503" t="s">
        <v>638</v>
      </c>
      <c r="C268" s="1500">
        <v>8877</v>
      </c>
    </row>
    <row r="269" spans="1:3" ht="15.75">
      <c r="A269" s="1500">
        <v>8878</v>
      </c>
      <c r="B269" s="1514" t="s">
        <v>639</v>
      </c>
      <c r="C269" s="1500">
        <v>8878</v>
      </c>
    </row>
    <row r="270" spans="1:3" ht="15.75">
      <c r="A270" s="1500">
        <v>8885</v>
      </c>
      <c r="B270" s="1506" t="s">
        <v>640</v>
      </c>
      <c r="C270" s="1500">
        <v>8885</v>
      </c>
    </row>
    <row r="271" spans="1:3" ht="15.75">
      <c r="A271" s="1500">
        <v>8888</v>
      </c>
      <c r="B271" s="1503" t="s">
        <v>641</v>
      </c>
      <c r="C271" s="1500">
        <v>8888</v>
      </c>
    </row>
    <row r="272" spans="1:3" ht="15.75">
      <c r="A272" s="1500">
        <v>8897</v>
      </c>
      <c r="B272" s="1503" t="s">
        <v>642</v>
      </c>
      <c r="C272" s="1500">
        <v>8897</v>
      </c>
    </row>
    <row r="273" spans="1:3" ht="15.75">
      <c r="A273" s="1500">
        <v>8898</v>
      </c>
      <c r="B273" s="1503" t="s">
        <v>643</v>
      </c>
      <c r="C273" s="1500">
        <v>8898</v>
      </c>
    </row>
    <row r="274" spans="1:3" ht="15.75">
      <c r="A274" s="1500">
        <v>9910</v>
      </c>
      <c r="B274" s="1506" t="s">
        <v>644</v>
      </c>
      <c r="C274" s="1500">
        <v>9910</v>
      </c>
    </row>
    <row r="275" spans="1:3" ht="15.75">
      <c r="A275" s="1500">
        <v>9997</v>
      </c>
      <c r="B275" s="1503" t="s">
        <v>645</v>
      </c>
      <c r="C275" s="1500">
        <v>9997</v>
      </c>
    </row>
    <row r="276" spans="1:3" ht="15.75">
      <c r="A276" s="1500">
        <v>9998</v>
      </c>
      <c r="B276" s="1503" t="s">
        <v>646</v>
      </c>
      <c r="C276" s="1500">
        <v>9998</v>
      </c>
    </row>
    <row r="277" ht="14.25"/>
    <row r="278" ht="14.25"/>
    <row r="279" ht="14.25"/>
    <row r="280" ht="14.25"/>
    <row r="281" spans="1:2" ht="14.25">
      <c r="A281" s="1489" t="s">
        <v>801</v>
      </c>
      <c r="B281" s="1490" t="s">
        <v>803</v>
      </c>
    </row>
    <row r="282" spans="1:2" ht="14.25">
      <c r="A282" s="1518" t="s">
        <v>647</v>
      </c>
      <c r="B282" s="1519"/>
    </row>
    <row r="283" spans="1:2" ht="14.25">
      <c r="A283" s="1518" t="s">
        <v>1228</v>
      </c>
      <c r="B283" s="1519"/>
    </row>
    <row r="284" spans="1:2" ht="14.25">
      <c r="A284" s="1520" t="s">
        <v>1229</v>
      </c>
      <c r="B284" s="1521" t="s">
        <v>1230</v>
      </c>
    </row>
    <row r="285" spans="1:2" ht="14.25">
      <c r="A285" s="1520" t="s">
        <v>1231</v>
      </c>
      <c r="B285" s="1521" t="s">
        <v>1232</v>
      </c>
    </row>
    <row r="286" spans="1:2" ht="14.25">
      <c r="A286" s="1520" t="s">
        <v>1233</v>
      </c>
      <c r="B286" s="1521" t="s">
        <v>1234</v>
      </c>
    </row>
    <row r="287" spans="1:2" ht="14.25">
      <c r="A287" s="1520" t="s">
        <v>1235</v>
      </c>
      <c r="B287" s="1521" t="s">
        <v>1236</v>
      </c>
    </row>
    <row r="288" spans="1:2" ht="14.25">
      <c r="A288" s="1520" t="s">
        <v>1237</v>
      </c>
      <c r="B288" s="1522" t="s">
        <v>1238</v>
      </c>
    </row>
    <row r="289" spans="1:2" ht="14.25">
      <c r="A289" s="1520" t="s">
        <v>1239</v>
      </c>
      <c r="B289" s="1521" t="s">
        <v>1240</v>
      </c>
    </row>
    <row r="290" spans="1:2" ht="14.25">
      <c r="A290" s="1520" t="s">
        <v>1241</v>
      </c>
      <c r="B290" s="1521" t="s">
        <v>1242</v>
      </c>
    </row>
    <row r="291" spans="1:2" ht="14.25">
      <c r="A291" s="1520" t="s">
        <v>1243</v>
      </c>
      <c r="B291" s="1522" t="s">
        <v>1244</v>
      </c>
    </row>
    <row r="292" spans="1:2" ht="14.25">
      <c r="A292" s="1520" t="s">
        <v>1245</v>
      </c>
      <c r="B292" s="1521" t="s">
        <v>1246</v>
      </c>
    </row>
    <row r="293" spans="1:2" ht="14.25">
      <c r="A293" s="1520" t="s">
        <v>1247</v>
      </c>
      <c r="B293" s="1521" t="s">
        <v>1248</v>
      </c>
    </row>
    <row r="294" spans="1:2" ht="14.25">
      <c r="A294" s="1520" t="s">
        <v>1249</v>
      </c>
      <c r="B294" s="1522" t="s">
        <v>1250</v>
      </c>
    </row>
    <row r="295" spans="1:2" ht="14.25">
      <c r="A295" s="1520" t="s">
        <v>1251</v>
      </c>
      <c r="B295" s="1523">
        <v>98315</v>
      </c>
    </row>
    <row r="296" spans="1:2" ht="14.25">
      <c r="A296" s="1518" t="s">
        <v>1252</v>
      </c>
      <c r="B296" s="1588"/>
    </row>
    <row r="297" spans="1:2" ht="14.25">
      <c r="A297" s="1520" t="s">
        <v>648</v>
      </c>
      <c r="B297" s="1524" t="s">
        <v>649</v>
      </c>
    </row>
    <row r="298" spans="1:2" ht="14.25">
      <c r="A298" s="1520" t="s">
        <v>2047</v>
      </c>
      <c r="B298" s="1524" t="s">
        <v>650</v>
      </c>
    </row>
    <row r="299" spans="1:2" ht="14.25">
      <c r="A299" s="1520" t="s">
        <v>651</v>
      </c>
      <c r="B299" s="1524" t="s">
        <v>652</v>
      </c>
    </row>
    <row r="300" spans="1:2" ht="14.25">
      <c r="A300" s="1520" t="s">
        <v>653</v>
      </c>
      <c r="B300" s="1524" t="s">
        <v>654</v>
      </c>
    </row>
    <row r="301" spans="1:2" ht="14.25">
      <c r="A301" s="1520" t="s">
        <v>655</v>
      </c>
      <c r="B301" s="1524" t="s">
        <v>656</v>
      </c>
    </row>
    <row r="302" spans="1:2" ht="14.25">
      <c r="A302" s="1520" t="s">
        <v>2070</v>
      </c>
      <c r="B302" s="1524" t="s">
        <v>657</v>
      </c>
    </row>
    <row r="303" spans="1:2" ht="14.25">
      <c r="A303" s="1520" t="s">
        <v>658</v>
      </c>
      <c r="B303" s="1524" t="s">
        <v>659</v>
      </c>
    </row>
    <row r="304" spans="1:2" ht="14.25">
      <c r="A304" s="1520" t="s">
        <v>660</v>
      </c>
      <c r="B304" s="1524" t="s">
        <v>661</v>
      </c>
    </row>
    <row r="305" spans="1:2" ht="14.25">
      <c r="A305" s="1520" t="s">
        <v>662</v>
      </c>
      <c r="B305" s="1524" t="s">
        <v>663</v>
      </c>
    </row>
    <row r="306" ht="14.25"/>
    <row r="307" ht="14.25"/>
    <row r="308" spans="1:2" ht="14.25">
      <c r="A308" s="1489" t="s">
        <v>801</v>
      </c>
      <c r="B308" s="1490" t="s">
        <v>802</v>
      </c>
    </row>
    <row r="309" ht="15.75">
      <c r="B309" s="1517" t="s">
        <v>1685</v>
      </c>
    </row>
    <row r="310" ht="18.75" thickBot="1">
      <c r="B310" s="1517" t="s">
        <v>1686</v>
      </c>
    </row>
    <row r="311" spans="1:2" ht="16.5">
      <c r="A311" s="1525" t="s">
        <v>1269</v>
      </c>
      <c r="B311" s="1526" t="s">
        <v>664</v>
      </c>
    </row>
    <row r="312" spans="1:2" ht="16.5">
      <c r="A312" s="1527" t="s">
        <v>1270</v>
      </c>
      <c r="B312" s="1528" t="s">
        <v>665</v>
      </c>
    </row>
    <row r="313" spans="1:2" ht="16.5">
      <c r="A313" s="1527" t="s">
        <v>1271</v>
      </c>
      <c r="B313" s="1529" t="s">
        <v>666</v>
      </c>
    </row>
    <row r="314" spans="1:2" ht="16.5">
      <c r="A314" s="1527" t="s">
        <v>1272</v>
      </c>
      <c r="B314" s="1529" t="s">
        <v>667</v>
      </c>
    </row>
    <row r="315" spans="1:2" ht="16.5">
      <c r="A315" s="1527" t="s">
        <v>1273</v>
      </c>
      <c r="B315" s="1529" t="s">
        <v>668</v>
      </c>
    </row>
    <row r="316" spans="1:2" ht="16.5">
      <c r="A316" s="1527" t="s">
        <v>1274</v>
      </c>
      <c r="B316" s="1529" t="s">
        <v>669</v>
      </c>
    </row>
    <row r="317" spans="1:2" ht="16.5">
      <c r="A317" s="1527" t="s">
        <v>1275</v>
      </c>
      <c r="B317" s="1529" t="s">
        <v>670</v>
      </c>
    </row>
    <row r="318" spans="1:2" ht="16.5">
      <c r="A318" s="1527" t="s">
        <v>1276</v>
      </c>
      <c r="B318" s="1529" t="s">
        <v>671</v>
      </c>
    </row>
    <row r="319" spans="1:2" ht="16.5">
      <c r="A319" s="1527" t="s">
        <v>1277</v>
      </c>
      <c r="B319" s="1529" t="s">
        <v>672</v>
      </c>
    </row>
    <row r="320" spans="1:2" ht="16.5">
      <c r="A320" s="1527" t="s">
        <v>1278</v>
      </c>
      <c r="B320" s="1529" t="s">
        <v>673</v>
      </c>
    </row>
    <row r="321" spans="1:2" ht="16.5">
      <c r="A321" s="1527" t="s">
        <v>1279</v>
      </c>
      <c r="B321" s="1529" t="s">
        <v>674</v>
      </c>
    </row>
    <row r="322" spans="1:2" ht="16.5">
      <c r="A322" s="1527" t="s">
        <v>1280</v>
      </c>
      <c r="B322" s="1530" t="s">
        <v>675</v>
      </c>
    </row>
    <row r="323" spans="1:2" ht="16.5">
      <c r="A323" s="1527" t="s">
        <v>1281</v>
      </c>
      <c r="B323" s="1530" t="s">
        <v>676</v>
      </c>
    </row>
    <row r="324" spans="1:2" ht="16.5">
      <c r="A324" s="1527" t="s">
        <v>1282</v>
      </c>
      <c r="B324" s="1529" t="s">
        <v>677</v>
      </c>
    </row>
    <row r="325" spans="1:2" ht="16.5">
      <c r="A325" s="1527" t="s">
        <v>1283</v>
      </c>
      <c r="B325" s="1529" t="s">
        <v>678</v>
      </c>
    </row>
    <row r="326" spans="1:2" ht="16.5">
      <c r="A326" s="1527" t="s">
        <v>1284</v>
      </c>
      <c r="B326" s="1529" t="s">
        <v>679</v>
      </c>
    </row>
    <row r="327" spans="1:2" ht="16.5">
      <c r="A327" s="1527" t="s">
        <v>1285</v>
      </c>
      <c r="B327" s="1529" t="s">
        <v>1253</v>
      </c>
    </row>
    <row r="328" spans="1:2" ht="16.5">
      <c r="A328" s="1527" t="s">
        <v>1286</v>
      </c>
      <c r="B328" s="1529" t="s">
        <v>1254</v>
      </c>
    </row>
    <row r="329" spans="1:2" ht="16.5">
      <c r="A329" s="1527" t="s">
        <v>1287</v>
      </c>
      <c r="B329" s="1529" t="s">
        <v>680</v>
      </c>
    </row>
    <row r="330" spans="1:2" ht="16.5">
      <c r="A330" s="1527" t="s">
        <v>1288</v>
      </c>
      <c r="B330" s="1529" t="s">
        <v>681</v>
      </c>
    </row>
    <row r="331" spans="1:2" ht="16.5">
      <c r="A331" s="1527" t="s">
        <v>1289</v>
      </c>
      <c r="B331" s="1529" t="s">
        <v>1255</v>
      </c>
    </row>
    <row r="332" spans="1:2" ht="16.5">
      <c r="A332" s="1527" t="s">
        <v>1290</v>
      </c>
      <c r="B332" s="1529" t="s">
        <v>682</v>
      </c>
    </row>
    <row r="333" spans="1:2" ht="16.5">
      <c r="A333" s="1527" t="s">
        <v>1291</v>
      </c>
      <c r="B333" s="1529" t="s">
        <v>683</v>
      </c>
    </row>
    <row r="334" spans="1:2" ht="32.25" customHeight="1">
      <c r="A334" s="1531" t="s">
        <v>1292</v>
      </c>
      <c r="B334" s="1532" t="s">
        <v>72</v>
      </c>
    </row>
    <row r="335" spans="1:2" ht="16.5">
      <c r="A335" s="1533" t="s">
        <v>1293</v>
      </c>
      <c r="B335" s="1534" t="s">
        <v>73</v>
      </c>
    </row>
    <row r="336" spans="1:2" ht="16.5">
      <c r="A336" s="1533" t="s">
        <v>1294</v>
      </c>
      <c r="B336" s="1534" t="s">
        <v>74</v>
      </c>
    </row>
    <row r="337" spans="1:2" ht="16.5">
      <c r="A337" s="1533" t="s">
        <v>1295</v>
      </c>
      <c r="B337" s="1534" t="s">
        <v>1256</v>
      </c>
    </row>
    <row r="338" spans="1:2" ht="16.5">
      <c r="A338" s="1527" t="s">
        <v>1296</v>
      </c>
      <c r="B338" s="1529" t="s">
        <v>75</v>
      </c>
    </row>
    <row r="339" spans="1:2" ht="16.5">
      <c r="A339" s="1527" t="s">
        <v>1297</v>
      </c>
      <c r="B339" s="1529" t="s">
        <v>76</v>
      </c>
    </row>
    <row r="340" spans="1:2" ht="16.5">
      <c r="A340" s="1527" t="s">
        <v>1298</v>
      </c>
      <c r="B340" s="1529" t="s">
        <v>1257</v>
      </c>
    </row>
    <row r="341" spans="1:2" ht="16.5">
      <c r="A341" s="1527" t="s">
        <v>1299</v>
      </c>
      <c r="B341" s="1529" t="s">
        <v>77</v>
      </c>
    </row>
    <row r="342" spans="1:2" ht="16.5">
      <c r="A342" s="1527" t="s">
        <v>1300</v>
      </c>
      <c r="B342" s="1529" t="s">
        <v>78</v>
      </c>
    </row>
    <row r="343" spans="1:2" ht="16.5">
      <c r="A343" s="1527" t="s">
        <v>1301</v>
      </c>
      <c r="B343" s="1529" t="s">
        <v>79</v>
      </c>
    </row>
    <row r="344" spans="1:2" ht="16.5">
      <c r="A344" s="1527" t="s">
        <v>1302</v>
      </c>
      <c r="B344" s="1534" t="s">
        <v>80</v>
      </c>
    </row>
    <row r="345" spans="1:2" ht="16.5">
      <c r="A345" s="1527" t="s">
        <v>1303</v>
      </c>
      <c r="B345" s="1534" t="s">
        <v>81</v>
      </c>
    </row>
    <row r="346" spans="1:2" ht="16.5">
      <c r="A346" s="1527" t="s">
        <v>1304</v>
      </c>
      <c r="B346" s="1534" t="s">
        <v>1258</v>
      </c>
    </row>
    <row r="347" spans="1:2" ht="16.5">
      <c r="A347" s="1527" t="s">
        <v>1305</v>
      </c>
      <c r="B347" s="1529" t="s">
        <v>82</v>
      </c>
    </row>
    <row r="348" spans="1:2" ht="16.5">
      <c r="A348" s="1527" t="s">
        <v>1306</v>
      </c>
      <c r="B348" s="1529" t="s">
        <v>83</v>
      </c>
    </row>
    <row r="349" spans="1:2" ht="16.5">
      <c r="A349" s="1527" t="s">
        <v>1307</v>
      </c>
      <c r="B349" s="1534" t="s">
        <v>84</v>
      </c>
    </row>
    <row r="350" spans="1:2" ht="16.5">
      <c r="A350" s="1527" t="s">
        <v>1308</v>
      </c>
      <c r="B350" s="1529" t="s">
        <v>85</v>
      </c>
    </row>
    <row r="351" spans="1:2" ht="16.5">
      <c r="A351" s="1527" t="s">
        <v>1309</v>
      </c>
      <c r="B351" s="1529" t="s">
        <v>86</v>
      </c>
    </row>
    <row r="352" spans="1:2" ht="16.5">
      <c r="A352" s="1527" t="s">
        <v>1310</v>
      </c>
      <c r="B352" s="1529" t="s">
        <v>87</v>
      </c>
    </row>
    <row r="353" spans="1:2" ht="16.5">
      <c r="A353" s="1527" t="s">
        <v>1311</v>
      </c>
      <c r="B353" s="1529" t="s">
        <v>88</v>
      </c>
    </row>
    <row r="354" spans="1:2" ht="16.5">
      <c r="A354" s="1527" t="s">
        <v>1312</v>
      </c>
      <c r="B354" s="1529" t="s">
        <v>1259</v>
      </c>
    </row>
    <row r="355" spans="1:2" ht="16.5">
      <c r="A355" s="1527" t="s">
        <v>1313</v>
      </c>
      <c r="B355" s="1529" t="s">
        <v>454</v>
      </c>
    </row>
    <row r="356" spans="1:2" ht="16.5">
      <c r="A356" s="1527" t="s">
        <v>1314</v>
      </c>
      <c r="B356" s="1529" t="s">
        <v>455</v>
      </c>
    </row>
    <row r="357" spans="1:2" ht="16.5">
      <c r="A357" s="1535" t="s">
        <v>1315</v>
      </c>
      <c r="B357" s="1536" t="s">
        <v>456</v>
      </c>
    </row>
    <row r="358" spans="1:2" ht="16.5">
      <c r="A358" s="1537" t="s">
        <v>1316</v>
      </c>
      <c r="B358" s="1538" t="s">
        <v>457</v>
      </c>
    </row>
    <row r="359" spans="1:2" ht="16.5">
      <c r="A359" s="1537" t="s">
        <v>1317</v>
      </c>
      <c r="B359" s="1538" t="s">
        <v>458</v>
      </c>
    </row>
    <row r="360" spans="1:2" ht="16.5">
      <c r="A360" s="1537" t="s">
        <v>1318</v>
      </c>
      <c r="B360" s="1538" t="s">
        <v>459</v>
      </c>
    </row>
    <row r="361" spans="1:2" ht="17.25" thickBot="1">
      <c r="A361" s="1539" t="s">
        <v>1319</v>
      </c>
      <c r="B361" s="1540" t="s">
        <v>460</v>
      </c>
    </row>
    <row r="362" spans="1:256" ht="18">
      <c r="A362" s="1589"/>
      <c r="B362" s="1541" t="s">
        <v>1687</v>
      </c>
      <c r="E362" s="1542"/>
      <c r="F362" s="1542"/>
      <c r="G362" s="1542"/>
      <c r="H362" s="1542"/>
      <c r="I362" s="1542"/>
      <c r="J362" s="1542"/>
      <c r="K362" s="1542"/>
      <c r="L362" s="1542"/>
      <c r="M362" s="1542"/>
      <c r="N362" s="1542"/>
      <c r="O362" s="1542"/>
      <c r="P362" s="1542"/>
      <c r="Q362" s="1542"/>
      <c r="R362" s="1542"/>
      <c r="S362" s="1542"/>
      <c r="T362" s="1542"/>
      <c r="U362" s="1542"/>
      <c r="V362" s="1542"/>
      <c r="W362" s="1542"/>
      <c r="X362" s="1542"/>
      <c r="Y362" s="1542"/>
      <c r="Z362" s="1542"/>
      <c r="AA362" s="1542"/>
      <c r="AB362" s="1542"/>
      <c r="AC362" s="1542"/>
      <c r="AD362" s="1542"/>
      <c r="AE362" s="1542"/>
      <c r="AF362" s="1542"/>
      <c r="AG362" s="1542"/>
      <c r="AH362" s="1542"/>
      <c r="AI362" s="1542"/>
      <c r="AJ362" s="1542"/>
      <c r="AK362" s="1542"/>
      <c r="AL362" s="1542"/>
      <c r="AM362" s="1542"/>
      <c r="AN362" s="1542"/>
      <c r="AO362" s="1542"/>
      <c r="AP362" s="1542"/>
      <c r="AQ362" s="1542"/>
      <c r="AR362" s="1542"/>
      <c r="AS362" s="1542"/>
      <c r="AT362" s="1542"/>
      <c r="AU362" s="1542"/>
      <c r="AV362" s="1542"/>
      <c r="AW362" s="1542"/>
      <c r="AX362" s="1542"/>
      <c r="AY362" s="1542"/>
      <c r="AZ362" s="1542"/>
      <c r="BA362" s="1542"/>
      <c r="BB362" s="1542"/>
      <c r="BC362" s="1542"/>
      <c r="BD362" s="1542"/>
      <c r="BE362" s="1542"/>
      <c r="BF362" s="1542"/>
      <c r="BG362" s="1542"/>
      <c r="BH362" s="1542"/>
      <c r="BI362" s="1542"/>
      <c r="BJ362" s="1542"/>
      <c r="BK362" s="1542"/>
      <c r="BL362" s="1542"/>
      <c r="BM362" s="1542"/>
      <c r="BN362" s="1542"/>
      <c r="BO362" s="1542"/>
      <c r="BP362" s="1542"/>
      <c r="BQ362" s="1542"/>
      <c r="BR362" s="1542"/>
      <c r="BS362" s="1542"/>
      <c r="BT362" s="1542"/>
      <c r="BU362" s="1542"/>
      <c r="BV362" s="1542"/>
      <c r="BW362" s="1542"/>
      <c r="BX362" s="1542"/>
      <c r="BY362" s="1542"/>
      <c r="BZ362" s="1542"/>
      <c r="CA362" s="1542"/>
      <c r="CB362" s="1542"/>
      <c r="CC362" s="1542"/>
      <c r="CD362" s="1542"/>
      <c r="CE362" s="1542"/>
      <c r="CF362" s="1542"/>
      <c r="CG362" s="1542"/>
      <c r="CH362" s="1542"/>
      <c r="CI362" s="1542"/>
      <c r="CJ362" s="1542"/>
      <c r="CK362" s="1542"/>
      <c r="CL362" s="1542"/>
      <c r="CM362" s="1542"/>
      <c r="CN362" s="1542"/>
      <c r="CO362" s="1542"/>
      <c r="CP362" s="1542"/>
      <c r="CQ362" s="1542"/>
      <c r="CR362" s="1542"/>
      <c r="CS362" s="1542"/>
      <c r="CT362" s="1542"/>
      <c r="CU362" s="1542"/>
      <c r="CV362" s="1542"/>
      <c r="CW362" s="1542"/>
      <c r="CX362" s="1542"/>
      <c r="CY362" s="1542"/>
      <c r="CZ362" s="1542"/>
      <c r="DA362" s="1542"/>
      <c r="DB362" s="1542"/>
      <c r="DC362" s="1542"/>
      <c r="DD362" s="1542"/>
      <c r="DE362" s="1542"/>
      <c r="DF362" s="1542"/>
      <c r="DG362" s="1542"/>
      <c r="DH362" s="1542"/>
      <c r="DI362" s="1542"/>
      <c r="DJ362" s="1542"/>
      <c r="DK362" s="1542"/>
      <c r="DL362" s="1542"/>
      <c r="DM362" s="1542"/>
      <c r="DN362" s="1542"/>
      <c r="DO362" s="1542"/>
      <c r="DP362" s="1542"/>
      <c r="DQ362" s="1542"/>
      <c r="DR362" s="1542"/>
      <c r="DS362" s="1542"/>
      <c r="DT362" s="1542"/>
      <c r="DU362" s="1542"/>
      <c r="DV362" s="1542"/>
      <c r="DW362" s="1542"/>
      <c r="DX362" s="1542"/>
      <c r="DY362" s="1542"/>
      <c r="DZ362" s="1542"/>
      <c r="EA362" s="1542"/>
      <c r="EB362" s="1542"/>
      <c r="EC362" s="1542"/>
      <c r="ED362" s="1542"/>
      <c r="EE362" s="1542"/>
      <c r="EF362" s="1542"/>
      <c r="EG362" s="1542"/>
      <c r="EH362" s="1542"/>
      <c r="EI362" s="1542"/>
      <c r="EJ362" s="1542"/>
      <c r="EK362" s="1542"/>
      <c r="EL362" s="1542"/>
      <c r="EM362" s="1542"/>
      <c r="EN362" s="1542"/>
      <c r="EO362" s="1542"/>
      <c r="EP362" s="1542"/>
      <c r="EQ362" s="1542"/>
      <c r="ER362" s="1542"/>
      <c r="ES362" s="1542"/>
      <c r="ET362" s="1542"/>
      <c r="EU362" s="1542"/>
      <c r="EV362" s="1542"/>
      <c r="EW362" s="1542"/>
      <c r="EX362" s="1542"/>
      <c r="EY362" s="1542"/>
      <c r="EZ362" s="1542"/>
      <c r="FA362" s="1542"/>
      <c r="FB362" s="1542"/>
      <c r="FC362" s="1542"/>
      <c r="FD362" s="1542"/>
      <c r="FE362" s="1542"/>
      <c r="FF362" s="1542"/>
      <c r="FG362" s="1542"/>
      <c r="FH362" s="1542"/>
      <c r="FI362" s="1542"/>
      <c r="FJ362" s="1542"/>
      <c r="FK362" s="1542"/>
      <c r="FL362" s="1542"/>
      <c r="FM362" s="1542"/>
      <c r="FN362" s="1542"/>
      <c r="FO362" s="1542"/>
      <c r="FP362" s="1542"/>
      <c r="FQ362" s="1542"/>
      <c r="FR362" s="1542"/>
      <c r="FS362" s="1542"/>
      <c r="FT362" s="1542"/>
      <c r="FU362" s="1542"/>
      <c r="FV362" s="1542"/>
      <c r="FW362" s="1542"/>
      <c r="FX362" s="1542"/>
      <c r="FY362" s="1542"/>
      <c r="FZ362" s="1542"/>
      <c r="GA362" s="1542"/>
      <c r="GB362" s="1542"/>
      <c r="GC362" s="1542"/>
      <c r="GD362" s="1542"/>
      <c r="GE362" s="1542"/>
      <c r="GF362" s="1542"/>
      <c r="GG362" s="1542"/>
      <c r="GH362" s="1542"/>
      <c r="GI362" s="1542"/>
      <c r="GJ362" s="1542"/>
      <c r="GK362" s="1542"/>
      <c r="GL362" s="1542"/>
      <c r="GM362" s="1542"/>
      <c r="GN362" s="1542"/>
      <c r="GO362" s="1542"/>
      <c r="GP362" s="1542"/>
      <c r="GQ362" s="1542"/>
      <c r="GR362" s="1542"/>
      <c r="GS362" s="1542"/>
      <c r="GT362" s="1542"/>
      <c r="GU362" s="1542"/>
      <c r="GV362" s="1542"/>
      <c r="GW362" s="1542"/>
      <c r="GX362" s="1542"/>
      <c r="GY362" s="1542"/>
      <c r="GZ362" s="1542"/>
      <c r="HA362" s="1542"/>
      <c r="HB362" s="1542"/>
      <c r="HC362" s="1542"/>
      <c r="HD362" s="1542"/>
      <c r="HE362" s="1542"/>
      <c r="HF362" s="1542"/>
      <c r="HG362" s="1542"/>
      <c r="HH362" s="1542"/>
      <c r="HI362" s="1542"/>
      <c r="HJ362" s="1542"/>
      <c r="HK362" s="1542"/>
      <c r="HL362" s="1542"/>
      <c r="HM362" s="1542"/>
      <c r="HN362" s="1542"/>
      <c r="HO362" s="1542"/>
      <c r="HP362" s="1542"/>
      <c r="HQ362" s="1542"/>
      <c r="HR362" s="1542"/>
      <c r="HS362" s="1542"/>
      <c r="HT362" s="1542"/>
      <c r="HU362" s="1542"/>
      <c r="HV362" s="1542"/>
      <c r="HW362" s="1542"/>
      <c r="HX362" s="1542"/>
      <c r="HY362" s="1542"/>
      <c r="HZ362" s="1542"/>
      <c r="IA362" s="1542"/>
      <c r="IB362" s="1542"/>
      <c r="IC362" s="1542"/>
      <c r="ID362" s="1542"/>
      <c r="IE362" s="1542"/>
      <c r="IF362" s="1542"/>
      <c r="IG362" s="1542"/>
      <c r="IH362" s="1542"/>
      <c r="II362" s="1542"/>
      <c r="IJ362" s="1542"/>
      <c r="IK362" s="1542"/>
      <c r="IL362" s="1542"/>
      <c r="IM362" s="1542"/>
      <c r="IN362" s="1542"/>
      <c r="IO362" s="1542"/>
      <c r="IP362" s="1542"/>
      <c r="IQ362" s="1542"/>
      <c r="IR362" s="1542"/>
      <c r="IS362" s="1542"/>
      <c r="IT362" s="1542"/>
      <c r="IU362" s="1542"/>
      <c r="IV362" s="1542"/>
    </row>
    <row r="363" spans="1:2" ht="18">
      <c r="A363" s="1590"/>
      <c r="B363" s="1544" t="s">
        <v>1688</v>
      </c>
    </row>
    <row r="364" spans="1:2" ht="18">
      <c r="A364" s="1590"/>
      <c r="B364" s="1545" t="s">
        <v>1689</v>
      </c>
    </row>
    <row r="365" spans="1:2" ht="18">
      <c r="A365" s="1547" t="s">
        <v>1320</v>
      </c>
      <c r="B365" s="1546" t="s">
        <v>1690</v>
      </c>
    </row>
    <row r="366" spans="1:2" ht="18">
      <c r="A366" s="1547" t="s">
        <v>1321</v>
      </c>
      <c r="B366" s="1548" t="s">
        <v>1691</v>
      </c>
    </row>
    <row r="367" spans="1:2" ht="18">
      <c r="A367" s="1547" t="s">
        <v>1322</v>
      </c>
      <c r="B367" s="1549" t="s">
        <v>1692</v>
      </c>
    </row>
    <row r="368" spans="1:2" ht="18">
      <c r="A368" s="1547" t="s">
        <v>1323</v>
      </c>
      <c r="B368" s="1549" t="s">
        <v>1693</v>
      </c>
    </row>
    <row r="369" spans="1:2" ht="18">
      <c r="A369" s="1547" t="s">
        <v>1324</v>
      </c>
      <c r="B369" s="1549" t="s">
        <v>1694</v>
      </c>
    </row>
    <row r="370" spans="1:2" ht="18">
      <c r="A370" s="1547" t="s">
        <v>1325</v>
      </c>
      <c r="B370" s="1549" t="s">
        <v>1695</v>
      </c>
    </row>
    <row r="371" spans="1:2" ht="18">
      <c r="A371" s="1547" t="s">
        <v>1326</v>
      </c>
      <c r="B371" s="1549" t="s">
        <v>1696</v>
      </c>
    </row>
    <row r="372" spans="1:2" ht="18">
      <c r="A372" s="1547" t="s">
        <v>1327</v>
      </c>
      <c r="B372" s="1550" t="s">
        <v>1697</v>
      </c>
    </row>
    <row r="373" spans="1:2" ht="18">
      <c r="A373" s="1547" t="s">
        <v>1328</v>
      </c>
      <c r="B373" s="1550" t="s">
        <v>1698</v>
      </c>
    </row>
    <row r="374" spans="1:2" ht="18">
      <c r="A374" s="1547" t="s">
        <v>1329</v>
      </c>
      <c r="B374" s="1550" t="s">
        <v>1699</v>
      </c>
    </row>
    <row r="375" spans="1:2" ht="18">
      <c r="A375" s="1547" t="s">
        <v>1330</v>
      </c>
      <c r="B375" s="1550" t="s">
        <v>1700</v>
      </c>
    </row>
    <row r="376" spans="1:2" ht="18">
      <c r="A376" s="1547" t="s">
        <v>1331</v>
      </c>
      <c r="B376" s="1551" t="s">
        <v>1701</v>
      </c>
    </row>
    <row r="377" spans="1:2" ht="18">
      <c r="A377" s="1547" t="s">
        <v>1332</v>
      </c>
      <c r="B377" s="1551" t="s">
        <v>1702</v>
      </c>
    </row>
    <row r="378" spans="1:2" ht="18">
      <c r="A378" s="1547" t="s">
        <v>1333</v>
      </c>
      <c r="B378" s="1550" t="s">
        <v>1703</v>
      </c>
    </row>
    <row r="379" spans="1:5" ht="18">
      <c r="A379" s="1547" t="s">
        <v>1334</v>
      </c>
      <c r="B379" s="1550" t="s">
        <v>1704</v>
      </c>
      <c r="C379" s="1552" t="s">
        <v>182</v>
      </c>
      <c r="E379" s="1553"/>
    </row>
    <row r="380" spans="1:5" ht="18">
      <c r="A380" s="1547" t="s">
        <v>1335</v>
      </c>
      <c r="B380" s="1549" t="s">
        <v>1705</v>
      </c>
      <c r="C380" s="1552" t="s">
        <v>182</v>
      </c>
      <c r="E380" s="1553"/>
    </row>
    <row r="381" spans="1:5" ht="18">
      <c r="A381" s="1547" t="s">
        <v>1336</v>
      </c>
      <c r="B381" s="1550" t="s">
        <v>1706</v>
      </c>
      <c r="C381" s="1552" t="s">
        <v>182</v>
      </c>
      <c r="E381" s="1553"/>
    </row>
    <row r="382" spans="1:5" ht="18">
      <c r="A382" s="1547" t="s">
        <v>1337</v>
      </c>
      <c r="B382" s="1550" t="s">
        <v>1707</v>
      </c>
      <c r="C382" s="1552" t="s">
        <v>182</v>
      </c>
      <c r="E382" s="1553"/>
    </row>
    <row r="383" spans="1:5" ht="18">
      <c r="A383" s="1547" t="s">
        <v>1338</v>
      </c>
      <c r="B383" s="1550" t="s">
        <v>1708</v>
      </c>
      <c r="C383" s="1552" t="s">
        <v>182</v>
      </c>
      <c r="E383" s="1553"/>
    </row>
    <row r="384" spans="1:5" ht="18">
      <c r="A384" s="1547" t="s">
        <v>1339</v>
      </c>
      <c r="B384" s="1550" t="s">
        <v>1709</v>
      </c>
      <c r="C384" s="1552" t="s">
        <v>182</v>
      </c>
      <c r="E384" s="1553"/>
    </row>
    <row r="385" spans="1:5" ht="18">
      <c r="A385" s="1547" t="s">
        <v>1340</v>
      </c>
      <c r="B385" s="1550" t="s">
        <v>1710</v>
      </c>
      <c r="C385" s="1552" t="s">
        <v>182</v>
      </c>
      <c r="E385" s="1553"/>
    </row>
    <row r="386" spans="1:5" ht="18">
      <c r="A386" s="1547" t="s">
        <v>1341</v>
      </c>
      <c r="B386" s="1550" t="s">
        <v>1711</v>
      </c>
      <c r="C386" s="1552" t="s">
        <v>182</v>
      </c>
      <c r="E386" s="1553"/>
    </row>
    <row r="387" spans="1:5" ht="18">
      <c r="A387" s="1547" t="s">
        <v>1342</v>
      </c>
      <c r="B387" s="1550" t="s">
        <v>1712</v>
      </c>
      <c r="C387" s="1552" t="s">
        <v>182</v>
      </c>
      <c r="E387" s="1553"/>
    </row>
    <row r="388" spans="1:5" ht="18">
      <c r="A388" s="1547" t="s">
        <v>1343</v>
      </c>
      <c r="B388" s="1549" t="s">
        <v>1713</v>
      </c>
      <c r="C388" s="1552" t="s">
        <v>182</v>
      </c>
      <c r="E388" s="1553"/>
    </row>
    <row r="389" spans="1:5" ht="18">
      <c r="A389" s="1547" t="s">
        <v>1344</v>
      </c>
      <c r="B389" s="1550" t="s">
        <v>1714</v>
      </c>
      <c r="C389" s="1552" t="s">
        <v>182</v>
      </c>
      <c r="E389" s="1553"/>
    </row>
    <row r="390" spans="1:5" ht="18">
      <c r="A390" s="1547" t="s">
        <v>1345</v>
      </c>
      <c r="B390" s="1549" t="s">
        <v>1715</v>
      </c>
      <c r="C390" s="1552" t="s">
        <v>182</v>
      </c>
      <c r="E390" s="1553"/>
    </row>
    <row r="391" spans="1:5" ht="18">
      <c r="A391" s="1547" t="s">
        <v>1346</v>
      </c>
      <c r="B391" s="1549" t="s">
        <v>1716</v>
      </c>
      <c r="C391" s="1552" t="s">
        <v>182</v>
      </c>
      <c r="E391" s="1553"/>
    </row>
    <row r="392" spans="1:5" ht="18">
      <c r="A392" s="1547" t="s">
        <v>1347</v>
      </c>
      <c r="B392" s="1549" t="s">
        <v>1717</v>
      </c>
      <c r="C392" s="1552" t="s">
        <v>182</v>
      </c>
      <c r="E392" s="1553"/>
    </row>
    <row r="393" spans="1:5" ht="18">
      <c r="A393" s="1547" t="s">
        <v>1348</v>
      </c>
      <c r="B393" s="1549" t="s">
        <v>1718</v>
      </c>
      <c r="C393" s="1552" t="s">
        <v>182</v>
      </c>
      <c r="E393" s="1553"/>
    </row>
    <row r="394" spans="1:5" ht="18">
      <c r="A394" s="1547" t="s">
        <v>1349</v>
      </c>
      <c r="B394" s="1549" t="s">
        <v>1719</v>
      </c>
      <c r="C394" s="1552" t="s">
        <v>182</v>
      </c>
      <c r="E394" s="1553"/>
    </row>
    <row r="395" spans="1:5" ht="18">
      <c r="A395" s="1547" t="s">
        <v>1350</v>
      </c>
      <c r="B395" s="1549" t="s">
        <v>1720</v>
      </c>
      <c r="C395" s="1552" t="s">
        <v>182</v>
      </c>
      <c r="E395" s="1553"/>
    </row>
    <row r="396" spans="1:5" ht="18">
      <c r="A396" s="1547" t="s">
        <v>1351</v>
      </c>
      <c r="B396" s="1549" t="s">
        <v>1721</v>
      </c>
      <c r="C396" s="1552" t="s">
        <v>182</v>
      </c>
      <c r="E396" s="1553"/>
    </row>
    <row r="397" spans="1:5" ht="18">
      <c r="A397" s="1547" t="s">
        <v>1352</v>
      </c>
      <c r="B397" s="1549" t="s">
        <v>1722</v>
      </c>
      <c r="C397" s="1552" t="s">
        <v>182</v>
      </c>
      <c r="E397" s="1553"/>
    </row>
    <row r="398" spans="1:5" ht="31.5">
      <c r="A398" s="1547" t="s">
        <v>1353</v>
      </c>
      <c r="B398" s="1554" t="s">
        <v>1723</v>
      </c>
      <c r="C398" s="1552" t="s">
        <v>182</v>
      </c>
      <c r="E398" s="1553"/>
    </row>
    <row r="399" spans="1:5" ht="18">
      <c r="A399" s="1547" t="s">
        <v>1354</v>
      </c>
      <c r="B399" s="1555" t="s">
        <v>1260</v>
      </c>
      <c r="C399" s="1552" t="s">
        <v>182</v>
      </c>
      <c r="E399" s="1553"/>
    </row>
    <row r="400" spans="1:5" ht="18">
      <c r="A400" s="1591" t="s">
        <v>1355</v>
      </c>
      <c r="B400" s="1556" t="s">
        <v>1724</v>
      </c>
      <c r="C400" s="1552" t="s">
        <v>182</v>
      </c>
      <c r="E400" s="1553"/>
    </row>
    <row r="401" spans="1:5" ht="18">
      <c r="A401" s="1590" t="s">
        <v>182</v>
      </c>
      <c r="B401" s="1557" t="s">
        <v>1725</v>
      </c>
      <c r="C401" s="1552" t="s">
        <v>182</v>
      </c>
      <c r="E401" s="1553"/>
    </row>
    <row r="402" spans="1:5" ht="18">
      <c r="A402" s="1562" t="s">
        <v>1356</v>
      </c>
      <c r="B402" s="1558" t="s">
        <v>1726</v>
      </c>
      <c r="C402" s="1552" t="s">
        <v>182</v>
      </c>
      <c r="E402" s="1553"/>
    </row>
    <row r="403" spans="1:5" ht="18">
      <c r="A403" s="1547" t="s">
        <v>1357</v>
      </c>
      <c r="B403" s="1534" t="s">
        <v>1727</v>
      </c>
      <c r="C403" s="1552" t="s">
        <v>182</v>
      </c>
      <c r="E403" s="1553"/>
    </row>
    <row r="404" spans="1:5" ht="18">
      <c r="A404" s="1592" t="s">
        <v>1358</v>
      </c>
      <c r="B404" s="1559" t="s">
        <v>1728</v>
      </c>
      <c r="C404" s="1552" t="s">
        <v>182</v>
      </c>
      <c r="E404" s="1553"/>
    </row>
    <row r="405" spans="1:5" ht="18">
      <c r="A405" s="1543" t="s">
        <v>182</v>
      </c>
      <c r="B405" s="1560" t="s">
        <v>1729</v>
      </c>
      <c r="C405" s="1552" t="s">
        <v>182</v>
      </c>
      <c r="E405" s="1553"/>
    </row>
    <row r="406" spans="1:5" ht="16.5">
      <c r="A406" s="1527" t="s">
        <v>1309</v>
      </c>
      <c r="B406" s="1529" t="s">
        <v>86</v>
      </c>
      <c r="C406" s="1552" t="s">
        <v>182</v>
      </c>
      <c r="E406" s="1553"/>
    </row>
    <row r="407" spans="1:5" ht="16.5">
      <c r="A407" s="1527" t="s">
        <v>1310</v>
      </c>
      <c r="B407" s="1529" t="s">
        <v>87</v>
      </c>
      <c r="C407" s="1552" t="s">
        <v>182</v>
      </c>
      <c r="E407" s="1553"/>
    </row>
    <row r="408" spans="1:5" ht="16.5">
      <c r="A408" s="1593" t="s">
        <v>1311</v>
      </c>
      <c r="B408" s="1561" t="s">
        <v>88</v>
      </c>
      <c r="C408" s="1552" t="s">
        <v>182</v>
      </c>
      <c r="E408" s="1553"/>
    </row>
    <row r="409" spans="1:5" ht="18">
      <c r="A409" s="1590" t="s">
        <v>182</v>
      </c>
      <c r="B409" s="1560" t="s">
        <v>1730</v>
      </c>
      <c r="C409" s="1552" t="s">
        <v>182</v>
      </c>
      <c r="E409" s="1553"/>
    </row>
    <row r="410" spans="1:5" ht="18">
      <c r="A410" s="1562" t="s">
        <v>1359</v>
      </c>
      <c r="B410" s="1558" t="s">
        <v>1261</v>
      </c>
      <c r="C410" s="1552" t="s">
        <v>182</v>
      </c>
      <c r="E410" s="1553"/>
    </row>
    <row r="411" spans="1:5" ht="18">
      <c r="A411" s="1562" t="s">
        <v>1360</v>
      </c>
      <c r="B411" s="1558" t="s">
        <v>1262</v>
      </c>
      <c r="C411" s="1552" t="s">
        <v>182</v>
      </c>
      <c r="E411" s="1553"/>
    </row>
    <row r="412" spans="1:5" ht="18">
      <c r="A412" s="1562" t="s">
        <v>1361</v>
      </c>
      <c r="B412" s="1558" t="s">
        <v>183</v>
      </c>
      <c r="C412" s="1552" t="s">
        <v>182</v>
      </c>
      <c r="E412" s="1553"/>
    </row>
    <row r="413" spans="1:5" ht="18.75" thickBot="1">
      <c r="A413" s="1594" t="s">
        <v>1362</v>
      </c>
      <c r="B413" s="1563" t="s">
        <v>184</v>
      </c>
      <c r="C413" s="1552" t="s">
        <v>182</v>
      </c>
      <c r="E413" s="1553"/>
    </row>
    <row r="414" spans="1:5" ht="17.25" thickBot="1">
      <c r="A414" s="1595" t="s">
        <v>1363</v>
      </c>
      <c r="B414" s="1563" t="s">
        <v>1263</v>
      </c>
      <c r="C414" s="1552" t="s">
        <v>182</v>
      </c>
      <c r="E414" s="1553"/>
    </row>
    <row r="415" spans="1:5" ht="16.5">
      <c r="A415" s="1595" t="s">
        <v>1364</v>
      </c>
      <c r="B415" s="1564" t="s">
        <v>730</v>
      </c>
      <c r="C415" s="1552" t="s">
        <v>182</v>
      </c>
      <c r="E415" s="1553"/>
    </row>
    <row r="416" spans="1:5" ht="16.5">
      <c r="A416" s="1527" t="s">
        <v>1365</v>
      </c>
      <c r="B416" s="1529" t="s">
        <v>731</v>
      </c>
      <c r="C416" s="1552" t="s">
        <v>182</v>
      </c>
      <c r="E416" s="1553"/>
    </row>
    <row r="417" spans="1:5" ht="18.75" thickBot="1">
      <c r="A417" s="1596" t="s">
        <v>1366</v>
      </c>
      <c r="B417" s="1565" t="s">
        <v>732</v>
      </c>
      <c r="C417" s="1552" t="s">
        <v>182</v>
      </c>
      <c r="E417" s="1553"/>
    </row>
    <row r="418" spans="1:5" ht="16.5">
      <c r="A418" s="1525" t="s">
        <v>1367</v>
      </c>
      <c r="B418" s="1566" t="s">
        <v>733</v>
      </c>
      <c r="C418" s="1552" t="s">
        <v>182</v>
      </c>
      <c r="E418" s="1553"/>
    </row>
    <row r="419" spans="1:5" ht="16.5">
      <c r="A419" s="1597" t="s">
        <v>1368</v>
      </c>
      <c r="B419" s="1529" t="s">
        <v>734</v>
      </c>
      <c r="C419" s="1552" t="s">
        <v>182</v>
      </c>
      <c r="E419" s="1553"/>
    </row>
    <row r="420" spans="1:5" ht="16.5">
      <c r="A420" s="1527" t="s">
        <v>1369</v>
      </c>
      <c r="B420" s="1567" t="s">
        <v>306</v>
      </c>
      <c r="C420" s="1552" t="s">
        <v>182</v>
      </c>
      <c r="E420" s="1553"/>
    </row>
    <row r="421" spans="1:5" ht="17.25" thickBot="1">
      <c r="A421" s="1539" t="s">
        <v>1370</v>
      </c>
      <c r="B421" s="1568" t="s">
        <v>307</v>
      </c>
      <c r="C421" s="1552" t="s">
        <v>182</v>
      </c>
      <c r="E421" s="1553"/>
    </row>
    <row r="422" spans="1:5" ht="18">
      <c r="A422" s="1547" t="s">
        <v>1371</v>
      </c>
      <c r="B422" s="1569" t="s">
        <v>1731</v>
      </c>
      <c r="C422" s="1552" t="s">
        <v>182</v>
      </c>
      <c r="E422" s="1553"/>
    </row>
    <row r="423" spans="1:5" ht="18">
      <c r="A423" s="1547" t="s">
        <v>1372</v>
      </c>
      <c r="B423" s="1570" t="s">
        <v>1732</v>
      </c>
      <c r="C423" s="1552" t="s">
        <v>182</v>
      </c>
      <c r="E423" s="1553"/>
    </row>
    <row r="424" spans="1:5" ht="18">
      <c r="A424" s="1547" t="s">
        <v>1373</v>
      </c>
      <c r="B424" s="1571" t="s">
        <v>1733</v>
      </c>
      <c r="C424" s="1552" t="s">
        <v>182</v>
      </c>
      <c r="E424" s="1553"/>
    </row>
    <row r="425" spans="1:5" ht="18">
      <c r="A425" s="1547" t="s">
        <v>1374</v>
      </c>
      <c r="B425" s="1570" t="s">
        <v>1734</v>
      </c>
      <c r="C425" s="1552" t="s">
        <v>182</v>
      </c>
      <c r="E425" s="1553"/>
    </row>
    <row r="426" spans="1:5" ht="18">
      <c r="A426" s="1547" t="s">
        <v>1375</v>
      </c>
      <c r="B426" s="1570" t="s">
        <v>1735</v>
      </c>
      <c r="C426" s="1552" t="s">
        <v>182</v>
      </c>
      <c r="E426" s="1553"/>
    </row>
    <row r="427" spans="1:5" ht="18">
      <c r="A427" s="1547" t="s">
        <v>1376</v>
      </c>
      <c r="B427" s="1572" t="s">
        <v>1736</v>
      </c>
      <c r="C427" s="1552" t="s">
        <v>182</v>
      </c>
      <c r="E427" s="1553"/>
    </row>
    <row r="428" spans="1:5" ht="18">
      <c r="A428" s="1547" t="s">
        <v>1377</v>
      </c>
      <c r="B428" s="1572" t="s">
        <v>1737</v>
      </c>
      <c r="C428" s="1552" t="s">
        <v>182</v>
      </c>
      <c r="E428" s="1553"/>
    </row>
    <row r="429" spans="1:5" ht="18">
      <c r="A429" s="1547" t="s">
        <v>1378</v>
      </c>
      <c r="B429" s="1572" t="s">
        <v>1738</v>
      </c>
      <c r="C429" s="1552" t="s">
        <v>182</v>
      </c>
      <c r="E429" s="1553"/>
    </row>
    <row r="430" spans="1:5" ht="18">
      <c r="A430" s="1547" t="s">
        <v>1379</v>
      </c>
      <c r="B430" s="1572" t="s">
        <v>1739</v>
      </c>
      <c r="C430" s="1552" t="s">
        <v>182</v>
      </c>
      <c r="E430" s="1553"/>
    </row>
    <row r="431" spans="1:5" ht="18">
      <c r="A431" s="1547" t="s">
        <v>1380</v>
      </c>
      <c r="B431" s="1572" t="s">
        <v>1740</v>
      </c>
      <c r="C431" s="1552" t="s">
        <v>182</v>
      </c>
      <c r="E431" s="1553"/>
    </row>
    <row r="432" spans="1:5" ht="18">
      <c r="A432" s="1547" t="s">
        <v>1381</v>
      </c>
      <c r="B432" s="1570" t="s">
        <v>1741</v>
      </c>
      <c r="C432" s="1552" t="s">
        <v>182</v>
      </c>
      <c r="E432" s="1553"/>
    </row>
    <row r="433" spans="1:5" ht="18">
      <c r="A433" s="1547" t="s">
        <v>1382</v>
      </c>
      <c r="B433" s="1570" t="s">
        <v>1742</v>
      </c>
      <c r="C433" s="1552" t="s">
        <v>182</v>
      </c>
      <c r="E433" s="1553"/>
    </row>
    <row r="434" spans="1:5" ht="18">
      <c r="A434" s="1547" t="s">
        <v>1383</v>
      </c>
      <c r="B434" s="1570" t="s">
        <v>1743</v>
      </c>
      <c r="C434" s="1552" t="s">
        <v>182</v>
      </c>
      <c r="E434" s="1553"/>
    </row>
    <row r="435" spans="1:5" ht="18.75" thickBot="1">
      <c r="A435" s="1547" t="s">
        <v>1384</v>
      </c>
      <c r="B435" s="1573" t="s">
        <v>1744</v>
      </c>
      <c r="C435" s="1552" t="s">
        <v>182</v>
      </c>
      <c r="E435" s="1553"/>
    </row>
    <row r="436" spans="1:5" ht="18">
      <c r="A436" s="1547" t="s">
        <v>1385</v>
      </c>
      <c r="B436" s="1569" t="s">
        <v>1745</v>
      </c>
      <c r="C436" s="1552" t="s">
        <v>182</v>
      </c>
      <c r="E436" s="1553"/>
    </row>
    <row r="437" spans="1:5" ht="18">
      <c r="A437" s="1547" t="s">
        <v>1386</v>
      </c>
      <c r="B437" s="1571" t="s">
        <v>1746</v>
      </c>
      <c r="C437" s="1552" t="s">
        <v>182</v>
      </c>
      <c r="E437" s="1553"/>
    </row>
    <row r="438" spans="1:5" ht="18">
      <c r="A438" s="1547" t="s">
        <v>1387</v>
      </c>
      <c r="B438" s="1570" t="s">
        <v>1747</v>
      </c>
      <c r="C438" s="1552" t="s">
        <v>182</v>
      </c>
      <c r="E438" s="1553"/>
    </row>
    <row r="439" spans="1:5" ht="18">
      <c r="A439" s="1547" t="s">
        <v>1388</v>
      </c>
      <c r="B439" s="1570" t="s">
        <v>1748</v>
      </c>
      <c r="C439" s="1552" t="s">
        <v>182</v>
      </c>
      <c r="E439" s="1553"/>
    </row>
    <row r="440" spans="1:5" ht="18">
      <c r="A440" s="1547" t="s">
        <v>1389</v>
      </c>
      <c r="B440" s="1570" t="s">
        <v>1749</v>
      </c>
      <c r="C440" s="1552" t="s">
        <v>182</v>
      </c>
      <c r="E440" s="1553"/>
    </row>
    <row r="441" spans="1:5" ht="18">
      <c r="A441" s="1547" t="s">
        <v>1390</v>
      </c>
      <c r="B441" s="1570" t="s">
        <v>1750</v>
      </c>
      <c r="C441" s="1552" t="s">
        <v>182</v>
      </c>
      <c r="E441" s="1553"/>
    </row>
    <row r="442" spans="1:5" ht="18">
      <c r="A442" s="1547" t="s">
        <v>1391</v>
      </c>
      <c r="B442" s="1570" t="s">
        <v>1751</v>
      </c>
      <c r="C442" s="1552" t="s">
        <v>182</v>
      </c>
      <c r="E442" s="1553"/>
    </row>
    <row r="443" spans="1:5" ht="18">
      <c r="A443" s="1547" t="s">
        <v>1392</v>
      </c>
      <c r="B443" s="1570" t="s">
        <v>1752</v>
      </c>
      <c r="C443" s="1552" t="s">
        <v>182</v>
      </c>
      <c r="E443" s="1553"/>
    </row>
    <row r="444" spans="1:5" ht="18">
      <c r="A444" s="1547" t="s">
        <v>1393</v>
      </c>
      <c r="B444" s="1570" t="s">
        <v>1753</v>
      </c>
      <c r="C444" s="1552" t="s">
        <v>182</v>
      </c>
      <c r="E444" s="1553"/>
    </row>
    <row r="445" spans="1:5" ht="18">
      <c r="A445" s="1547" t="s">
        <v>1394</v>
      </c>
      <c r="B445" s="1570" t="s">
        <v>1754</v>
      </c>
      <c r="C445" s="1552" t="s">
        <v>182</v>
      </c>
      <c r="E445" s="1553"/>
    </row>
    <row r="446" spans="1:5" ht="18">
      <c r="A446" s="1547" t="s">
        <v>1395</v>
      </c>
      <c r="B446" s="1570" t="s">
        <v>1755</v>
      </c>
      <c r="C446" s="1552" t="s">
        <v>182</v>
      </c>
      <c r="E446" s="1553"/>
    </row>
    <row r="447" spans="1:5" ht="18">
      <c r="A447" s="1547" t="s">
        <v>1396</v>
      </c>
      <c r="B447" s="1570" t="s">
        <v>1756</v>
      </c>
      <c r="C447" s="1552" t="s">
        <v>182</v>
      </c>
      <c r="E447" s="1553"/>
    </row>
    <row r="448" spans="1:5" ht="18.75" thickBot="1">
      <c r="A448" s="1547" t="s">
        <v>1397</v>
      </c>
      <c r="B448" s="1573" t="s">
        <v>1757</v>
      </c>
      <c r="C448" s="1552" t="s">
        <v>182</v>
      </c>
      <c r="E448" s="1553"/>
    </row>
    <row r="449" spans="1:5" ht="18">
      <c r="A449" s="1547" t="s">
        <v>1398</v>
      </c>
      <c r="B449" s="1569" t="s">
        <v>1758</v>
      </c>
      <c r="C449" s="1552" t="s">
        <v>182</v>
      </c>
      <c r="E449" s="1553"/>
    </row>
    <row r="450" spans="1:5" ht="18">
      <c r="A450" s="1547" t="s">
        <v>1399</v>
      </c>
      <c r="B450" s="1570" t="s">
        <v>1759</v>
      </c>
      <c r="C450" s="1552" t="s">
        <v>182</v>
      </c>
      <c r="E450" s="1553"/>
    </row>
    <row r="451" spans="1:5" ht="18">
      <c r="A451" s="1547" t="s">
        <v>1400</v>
      </c>
      <c r="B451" s="1570" t="s">
        <v>1760</v>
      </c>
      <c r="C451" s="1552" t="s">
        <v>182</v>
      </c>
      <c r="E451" s="1553"/>
    </row>
    <row r="452" spans="1:5" ht="18">
      <c r="A452" s="1547" t="s">
        <v>1401</v>
      </c>
      <c r="B452" s="1570" t="s">
        <v>1761</v>
      </c>
      <c r="C452" s="1552" t="s">
        <v>182</v>
      </c>
      <c r="E452" s="1553"/>
    </row>
    <row r="453" spans="1:5" ht="18">
      <c r="A453" s="1547" t="s">
        <v>1402</v>
      </c>
      <c r="B453" s="1571" t="s">
        <v>1762</v>
      </c>
      <c r="C453" s="1552" t="s">
        <v>182</v>
      </c>
      <c r="E453" s="1553"/>
    </row>
    <row r="454" spans="1:5" ht="18">
      <c r="A454" s="1547" t="s">
        <v>1403</v>
      </c>
      <c r="B454" s="1570" t="s">
        <v>1763</v>
      </c>
      <c r="C454" s="1552" t="s">
        <v>182</v>
      </c>
      <c r="E454" s="1553"/>
    </row>
    <row r="455" spans="1:5" ht="18">
      <c r="A455" s="1547" t="s">
        <v>1404</v>
      </c>
      <c r="B455" s="1570" t="s">
        <v>1764</v>
      </c>
      <c r="C455" s="1552" t="s">
        <v>182</v>
      </c>
      <c r="E455" s="1553"/>
    </row>
    <row r="456" spans="1:5" ht="18">
      <c r="A456" s="1547" t="s">
        <v>1405</v>
      </c>
      <c r="B456" s="1570" t="s">
        <v>1765</v>
      </c>
      <c r="C456" s="1552" t="s">
        <v>182</v>
      </c>
      <c r="E456" s="1553"/>
    </row>
    <row r="457" spans="1:5" ht="18">
      <c r="A457" s="1547" t="s">
        <v>1406</v>
      </c>
      <c r="B457" s="1570" t="s">
        <v>1766</v>
      </c>
      <c r="C457" s="1552" t="s">
        <v>182</v>
      </c>
      <c r="E457" s="1553"/>
    </row>
    <row r="458" spans="1:5" ht="18">
      <c r="A458" s="1547" t="s">
        <v>1407</v>
      </c>
      <c r="B458" s="1570" t="s">
        <v>1767</v>
      </c>
      <c r="C458" s="1552" t="s">
        <v>182</v>
      </c>
      <c r="E458" s="1553"/>
    </row>
    <row r="459" spans="1:5" ht="18">
      <c r="A459" s="1547" t="s">
        <v>1408</v>
      </c>
      <c r="B459" s="1570" t="s">
        <v>1768</v>
      </c>
      <c r="C459" s="1552" t="s">
        <v>182</v>
      </c>
      <c r="E459" s="1553"/>
    </row>
    <row r="460" spans="1:5" ht="18.75" thickBot="1">
      <c r="A460" s="1547" t="s">
        <v>1409</v>
      </c>
      <c r="B460" s="1573" t="s">
        <v>1769</v>
      </c>
      <c r="C460" s="1552" t="s">
        <v>182</v>
      </c>
      <c r="E460" s="1553"/>
    </row>
    <row r="461" spans="1:5" ht="18">
      <c r="A461" s="1547" t="s">
        <v>1410</v>
      </c>
      <c r="B461" s="1574" t="s">
        <v>1770</v>
      </c>
      <c r="C461" s="1552" t="s">
        <v>182</v>
      </c>
      <c r="E461" s="1553"/>
    </row>
    <row r="462" spans="1:5" ht="18">
      <c r="A462" s="1547" t="s">
        <v>1411</v>
      </c>
      <c r="B462" s="1570" t="s">
        <v>1771</v>
      </c>
      <c r="C462" s="1552" t="s">
        <v>182</v>
      </c>
      <c r="E462" s="1553"/>
    </row>
    <row r="463" spans="1:5" ht="18">
      <c r="A463" s="1547" t="s">
        <v>1412</v>
      </c>
      <c r="B463" s="1570" t="s">
        <v>1772</v>
      </c>
      <c r="C463" s="1552" t="s">
        <v>182</v>
      </c>
      <c r="E463" s="1553"/>
    </row>
    <row r="464" spans="1:5" ht="18">
      <c r="A464" s="1547" t="s">
        <v>1413</v>
      </c>
      <c r="B464" s="1570" t="s">
        <v>1773</v>
      </c>
      <c r="C464" s="1552" t="s">
        <v>182</v>
      </c>
      <c r="E464" s="1553"/>
    </row>
    <row r="465" spans="1:5" ht="18">
      <c r="A465" s="1547" t="s">
        <v>1414</v>
      </c>
      <c r="B465" s="1570" t="s">
        <v>1774</v>
      </c>
      <c r="C465" s="1552" t="s">
        <v>182</v>
      </c>
      <c r="E465" s="1553"/>
    </row>
    <row r="466" spans="1:5" ht="18">
      <c r="A466" s="1547" t="s">
        <v>1415</v>
      </c>
      <c r="B466" s="1570" t="s">
        <v>1775</v>
      </c>
      <c r="C466" s="1552" t="s">
        <v>182</v>
      </c>
      <c r="E466" s="1553"/>
    </row>
    <row r="467" spans="1:5" ht="18">
      <c r="A467" s="1547" t="s">
        <v>1416</v>
      </c>
      <c r="B467" s="1570" t="s">
        <v>1776</v>
      </c>
      <c r="C467" s="1552" t="s">
        <v>182</v>
      </c>
      <c r="E467" s="1553"/>
    </row>
    <row r="468" spans="1:5" ht="18">
      <c r="A468" s="1547" t="s">
        <v>1417</v>
      </c>
      <c r="B468" s="1570" t="s">
        <v>1777</v>
      </c>
      <c r="C468" s="1552" t="s">
        <v>182</v>
      </c>
      <c r="E468" s="1553"/>
    </row>
    <row r="469" spans="1:5" ht="18">
      <c r="A469" s="1547" t="s">
        <v>1418</v>
      </c>
      <c r="B469" s="1570" t="s">
        <v>1778</v>
      </c>
      <c r="C469" s="1552" t="s">
        <v>182</v>
      </c>
      <c r="E469" s="1553"/>
    </row>
    <row r="470" spans="1:5" ht="18.75" thickBot="1">
      <c r="A470" s="1547" t="s">
        <v>1419</v>
      </c>
      <c r="B470" s="1573" t="s">
        <v>1779</v>
      </c>
      <c r="C470" s="1552" t="s">
        <v>182</v>
      </c>
      <c r="E470" s="1553"/>
    </row>
    <row r="471" spans="1:5" ht="18">
      <c r="A471" s="1547" t="s">
        <v>1420</v>
      </c>
      <c r="B471" s="1569" t="s">
        <v>1780</v>
      </c>
      <c r="C471" s="1552" t="s">
        <v>182</v>
      </c>
      <c r="E471" s="1553"/>
    </row>
    <row r="472" spans="1:5" ht="18">
      <c r="A472" s="1547" t="s">
        <v>1421</v>
      </c>
      <c r="B472" s="1570" t="s">
        <v>1781</v>
      </c>
      <c r="C472" s="1552" t="s">
        <v>182</v>
      </c>
      <c r="E472" s="1553"/>
    </row>
    <row r="473" spans="1:5" ht="18">
      <c r="A473" s="1547" t="s">
        <v>1422</v>
      </c>
      <c r="B473" s="1570" t="s">
        <v>1782</v>
      </c>
      <c r="C473" s="1552" t="s">
        <v>182</v>
      </c>
      <c r="E473" s="1553"/>
    </row>
    <row r="474" spans="1:5" ht="18">
      <c r="A474" s="1547" t="s">
        <v>1423</v>
      </c>
      <c r="B474" s="1571" t="s">
        <v>1783</v>
      </c>
      <c r="C474" s="1552" t="s">
        <v>182</v>
      </c>
      <c r="E474" s="1553"/>
    </row>
    <row r="475" spans="1:5" ht="18">
      <c r="A475" s="1547" t="s">
        <v>1424</v>
      </c>
      <c r="B475" s="1570" t="s">
        <v>1784</v>
      </c>
      <c r="C475" s="1552" t="s">
        <v>182</v>
      </c>
      <c r="E475" s="1553"/>
    </row>
    <row r="476" spans="1:5" ht="18">
      <c r="A476" s="1547" t="s">
        <v>1425</v>
      </c>
      <c r="B476" s="1570" t="s">
        <v>1785</v>
      </c>
      <c r="C476" s="1552" t="s">
        <v>182</v>
      </c>
      <c r="E476" s="1553"/>
    </row>
    <row r="477" spans="1:5" ht="18">
      <c r="A477" s="1547" t="s">
        <v>1426</v>
      </c>
      <c r="B477" s="1570" t="s">
        <v>1786</v>
      </c>
      <c r="C477" s="1552" t="s">
        <v>182</v>
      </c>
      <c r="E477" s="1553"/>
    </row>
    <row r="478" spans="1:5" ht="18">
      <c r="A478" s="1547" t="s">
        <v>1427</v>
      </c>
      <c r="B478" s="1570" t="s">
        <v>1787</v>
      </c>
      <c r="C478" s="1552" t="s">
        <v>182</v>
      </c>
      <c r="E478" s="1553"/>
    </row>
    <row r="479" spans="1:5" ht="18">
      <c r="A479" s="1547" t="s">
        <v>1428</v>
      </c>
      <c r="B479" s="1570" t="s">
        <v>1788</v>
      </c>
      <c r="C479" s="1552" t="s">
        <v>182</v>
      </c>
      <c r="E479" s="1553"/>
    </row>
    <row r="480" spans="1:5" ht="18">
      <c r="A480" s="1547" t="s">
        <v>1429</v>
      </c>
      <c r="B480" s="1570" t="s">
        <v>1789</v>
      </c>
      <c r="C480" s="1552" t="s">
        <v>182</v>
      </c>
      <c r="E480" s="1553"/>
    </row>
    <row r="481" spans="1:5" ht="18.75" thickBot="1">
      <c r="A481" s="1547" t="s">
        <v>1430</v>
      </c>
      <c r="B481" s="1573" t="s">
        <v>1790</v>
      </c>
      <c r="C481" s="1552" t="s">
        <v>182</v>
      </c>
      <c r="E481" s="1553"/>
    </row>
    <row r="482" spans="1:5" ht="18">
      <c r="A482" s="1547" t="s">
        <v>1431</v>
      </c>
      <c r="B482" s="1569" t="s">
        <v>1791</v>
      </c>
      <c r="C482" s="1552" t="s">
        <v>182</v>
      </c>
      <c r="E482" s="1553"/>
    </row>
    <row r="483" spans="1:5" ht="18">
      <c r="A483" s="1547" t="s">
        <v>1432</v>
      </c>
      <c r="B483" s="1570" t="s">
        <v>1792</v>
      </c>
      <c r="C483" s="1552" t="s">
        <v>182</v>
      </c>
      <c r="E483" s="1553"/>
    </row>
    <row r="484" spans="1:5" ht="18">
      <c r="A484" s="1547" t="s">
        <v>1433</v>
      </c>
      <c r="B484" s="1571" t="s">
        <v>1793</v>
      </c>
      <c r="C484" s="1552" t="s">
        <v>182</v>
      </c>
      <c r="E484" s="1553"/>
    </row>
    <row r="485" spans="1:5" ht="18">
      <c r="A485" s="1547" t="s">
        <v>1434</v>
      </c>
      <c r="B485" s="1570" t="s">
        <v>1794</v>
      </c>
      <c r="C485" s="1552" t="s">
        <v>182</v>
      </c>
      <c r="E485" s="1553"/>
    </row>
    <row r="486" spans="1:5" ht="18">
      <c r="A486" s="1547" t="s">
        <v>1435</v>
      </c>
      <c r="B486" s="1570" t="s">
        <v>1795</v>
      </c>
      <c r="C486" s="1552" t="s">
        <v>182</v>
      </c>
      <c r="E486" s="1553"/>
    </row>
    <row r="487" spans="1:5" ht="18">
      <c r="A487" s="1547" t="s">
        <v>1436</v>
      </c>
      <c r="B487" s="1570" t="s">
        <v>1796</v>
      </c>
      <c r="C487" s="1552" t="s">
        <v>182</v>
      </c>
      <c r="E487" s="1553"/>
    </row>
    <row r="488" spans="1:5" ht="18">
      <c r="A488" s="1547" t="s">
        <v>1437</v>
      </c>
      <c r="B488" s="1570" t="s">
        <v>1797</v>
      </c>
      <c r="C488" s="1552" t="s">
        <v>182</v>
      </c>
      <c r="E488" s="1553"/>
    </row>
    <row r="489" spans="1:5" ht="18">
      <c r="A489" s="1547" t="s">
        <v>1438</v>
      </c>
      <c r="B489" s="1570" t="s">
        <v>1798</v>
      </c>
      <c r="C489" s="1552" t="s">
        <v>182</v>
      </c>
      <c r="E489" s="1553"/>
    </row>
    <row r="490" spans="1:5" ht="18">
      <c r="A490" s="1547" t="s">
        <v>1439</v>
      </c>
      <c r="B490" s="1570" t="s">
        <v>1799</v>
      </c>
      <c r="C490" s="1552" t="s">
        <v>182</v>
      </c>
      <c r="E490" s="1553"/>
    </row>
    <row r="491" spans="1:5" ht="18.75" thickBot="1">
      <c r="A491" s="1547" t="s">
        <v>1440</v>
      </c>
      <c r="B491" s="1573" t="s">
        <v>1800</v>
      </c>
      <c r="C491" s="1552" t="s">
        <v>182</v>
      </c>
      <c r="E491" s="1553"/>
    </row>
    <row r="492" spans="1:5" ht="18">
      <c r="A492" s="1547" t="s">
        <v>1441</v>
      </c>
      <c r="B492" s="1574" t="s">
        <v>1801</v>
      </c>
      <c r="C492" s="1552" t="s">
        <v>182</v>
      </c>
      <c r="E492" s="1553"/>
    </row>
    <row r="493" spans="1:5" ht="18">
      <c r="A493" s="1547" t="s">
        <v>1442</v>
      </c>
      <c r="B493" s="1570" t="s">
        <v>1802</v>
      </c>
      <c r="C493" s="1552" t="s">
        <v>182</v>
      </c>
      <c r="E493" s="1553"/>
    </row>
    <row r="494" spans="1:5" ht="18">
      <c r="A494" s="1547" t="s">
        <v>1443</v>
      </c>
      <c r="B494" s="1570" t="s">
        <v>1803</v>
      </c>
      <c r="C494" s="1552" t="s">
        <v>182</v>
      </c>
      <c r="E494" s="1553"/>
    </row>
    <row r="495" spans="1:5" ht="18.75" thickBot="1">
      <c r="A495" s="1547" t="s">
        <v>1444</v>
      </c>
      <c r="B495" s="1573" t="s">
        <v>1804</v>
      </c>
      <c r="C495" s="1552" t="s">
        <v>182</v>
      </c>
      <c r="E495" s="1553"/>
    </row>
    <row r="496" spans="1:5" ht="18">
      <c r="A496" s="1547" t="s">
        <v>1445</v>
      </c>
      <c r="B496" s="1569" t="s">
        <v>1805</v>
      </c>
      <c r="C496" s="1552" t="s">
        <v>182</v>
      </c>
      <c r="E496" s="1553"/>
    </row>
    <row r="497" spans="1:5" ht="18">
      <c r="A497" s="1547" t="s">
        <v>1446</v>
      </c>
      <c r="B497" s="1570" t="s">
        <v>1806</v>
      </c>
      <c r="C497" s="1552" t="s">
        <v>182</v>
      </c>
      <c r="E497" s="1553"/>
    </row>
    <row r="498" spans="1:5" ht="18">
      <c r="A498" s="1547" t="s">
        <v>1447</v>
      </c>
      <c r="B498" s="1571" t="s">
        <v>1807</v>
      </c>
      <c r="C498" s="1552" t="s">
        <v>182</v>
      </c>
      <c r="E498" s="1553"/>
    </row>
    <row r="499" spans="1:5" ht="18">
      <c r="A499" s="1547" t="s">
        <v>1448</v>
      </c>
      <c r="B499" s="1570" t="s">
        <v>1808</v>
      </c>
      <c r="C499" s="1552" t="s">
        <v>182</v>
      </c>
      <c r="E499" s="1553"/>
    </row>
    <row r="500" spans="1:5" ht="18">
      <c r="A500" s="1547" t="s">
        <v>1449</v>
      </c>
      <c r="B500" s="1570" t="s">
        <v>1809</v>
      </c>
      <c r="C500" s="1552" t="s">
        <v>182</v>
      </c>
      <c r="E500" s="1553"/>
    </row>
    <row r="501" spans="1:5" ht="18">
      <c r="A501" s="1547" t="s">
        <v>1450</v>
      </c>
      <c r="B501" s="1570" t="s">
        <v>1810</v>
      </c>
      <c r="C501" s="1552" t="s">
        <v>182</v>
      </c>
      <c r="E501" s="1553"/>
    </row>
    <row r="502" spans="1:5" ht="18">
      <c r="A502" s="1547" t="s">
        <v>1451</v>
      </c>
      <c r="B502" s="1570" t="s">
        <v>1811</v>
      </c>
      <c r="C502" s="1552" t="s">
        <v>182</v>
      </c>
      <c r="E502" s="1553"/>
    </row>
    <row r="503" spans="1:5" ht="18.75" thickBot="1">
      <c r="A503" s="1547" t="s">
        <v>1452</v>
      </c>
      <c r="B503" s="1573" t="s">
        <v>1812</v>
      </c>
      <c r="C503" s="1552" t="s">
        <v>182</v>
      </c>
      <c r="E503" s="1553"/>
    </row>
    <row r="504" spans="1:5" ht="18">
      <c r="A504" s="1547" t="s">
        <v>1453</v>
      </c>
      <c r="B504" s="1569" t="s">
        <v>1813</v>
      </c>
      <c r="C504" s="1552" t="s">
        <v>182</v>
      </c>
      <c r="E504" s="1553"/>
    </row>
    <row r="505" spans="1:5" ht="18">
      <c r="A505" s="1547" t="s">
        <v>1454</v>
      </c>
      <c r="B505" s="1570" t="s">
        <v>1814</v>
      </c>
      <c r="C505" s="1552" t="s">
        <v>182</v>
      </c>
      <c r="E505" s="1553"/>
    </row>
    <row r="506" spans="1:5" ht="18">
      <c r="A506" s="1547" t="s">
        <v>1455</v>
      </c>
      <c r="B506" s="1570" t="s">
        <v>1815</v>
      </c>
      <c r="C506" s="1552" t="s">
        <v>182</v>
      </c>
      <c r="E506" s="1553"/>
    </row>
    <row r="507" spans="1:5" ht="18">
      <c r="A507" s="1547" t="s">
        <v>1456</v>
      </c>
      <c r="B507" s="1570" t="s">
        <v>1816</v>
      </c>
      <c r="C507" s="1552" t="s">
        <v>182</v>
      </c>
      <c r="E507" s="1553"/>
    </row>
    <row r="508" spans="1:5" ht="18">
      <c r="A508" s="1547" t="s">
        <v>1457</v>
      </c>
      <c r="B508" s="1571" t="s">
        <v>1817</v>
      </c>
      <c r="C508" s="1552" t="s">
        <v>182</v>
      </c>
      <c r="E508" s="1553"/>
    </row>
    <row r="509" spans="1:5" ht="18">
      <c r="A509" s="1547" t="s">
        <v>1458</v>
      </c>
      <c r="B509" s="1570" t="s">
        <v>1818</v>
      </c>
      <c r="C509" s="1552" t="s">
        <v>182</v>
      </c>
      <c r="E509" s="1553"/>
    </row>
    <row r="510" spans="1:5" ht="18.75" thickBot="1">
      <c r="A510" s="1547" t="s">
        <v>1459</v>
      </c>
      <c r="B510" s="1573" t="s">
        <v>1819</v>
      </c>
      <c r="C510" s="1552" t="s">
        <v>182</v>
      </c>
      <c r="E510" s="1553"/>
    </row>
    <row r="511" spans="1:5" ht="18">
      <c r="A511" s="1547" t="s">
        <v>1460</v>
      </c>
      <c r="B511" s="1569" t="s">
        <v>1820</v>
      </c>
      <c r="C511" s="1552" t="s">
        <v>182</v>
      </c>
      <c r="E511" s="1553"/>
    </row>
    <row r="512" spans="1:5" ht="18">
      <c r="A512" s="1547" t="s">
        <v>1461</v>
      </c>
      <c r="B512" s="1570" t="s">
        <v>1821</v>
      </c>
      <c r="C512" s="1552" t="s">
        <v>182</v>
      </c>
      <c r="E512" s="1553"/>
    </row>
    <row r="513" spans="1:5" ht="18">
      <c r="A513" s="1547" t="s">
        <v>1462</v>
      </c>
      <c r="B513" s="1570" t="s">
        <v>1822</v>
      </c>
      <c r="C513" s="1552" t="s">
        <v>182</v>
      </c>
      <c r="E513" s="1553"/>
    </row>
    <row r="514" spans="1:5" ht="18">
      <c r="A514" s="1547" t="s">
        <v>1463</v>
      </c>
      <c r="B514" s="1570" t="s">
        <v>1823</v>
      </c>
      <c r="C514" s="1552" t="s">
        <v>182</v>
      </c>
      <c r="E514" s="1553"/>
    </row>
    <row r="515" spans="1:5" ht="18">
      <c r="A515" s="1547" t="s">
        <v>1464</v>
      </c>
      <c r="B515" s="1571" t="s">
        <v>1824</v>
      </c>
      <c r="C515" s="1552" t="s">
        <v>182</v>
      </c>
      <c r="E515" s="1553"/>
    </row>
    <row r="516" spans="1:5" ht="18">
      <c r="A516" s="1547" t="s">
        <v>1465</v>
      </c>
      <c r="B516" s="1570" t="s">
        <v>1825</v>
      </c>
      <c r="C516" s="1552" t="s">
        <v>182</v>
      </c>
      <c r="E516" s="1553"/>
    </row>
    <row r="517" spans="1:5" ht="18">
      <c r="A517" s="1547" t="s">
        <v>1466</v>
      </c>
      <c r="B517" s="1570" t="s">
        <v>1826</v>
      </c>
      <c r="C517" s="1552" t="s">
        <v>182</v>
      </c>
      <c r="E517" s="1553"/>
    </row>
    <row r="518" spans="1:5" ht="18">
      <c r="A518" s="1547" t="s">
        <v>1467</v>
      </c>
      <c r="B518" s="1570" t="s">
        <v>1827</v>
      </c>
      <c r="C518" s="1552" t="s">
        <v>182</v>
      </c>
      <c r="E518" s="1553"/>
    </row>
    <row r="519" spans="1:5" ht="18.75" thickBot="1">
      <c r="A519" s="1547" t="s">
        <v>1468</v>
      </c>
      <c r="B519" s="1573" t="s">
        <v>1828</v>
      </c>
      <c r="C519" s="1552" t="s">
        <v>182</v>
      </c>
      <c r="E519" s="1553"/>
    </row>
    <row r="520" spans="1:5" ht="18">
      <c r="A520" s="1547" t="s">
        <v>1469</v>
      </c>
      <c r="B520" s="1569" t="s">
        <v>1829</v>
      </c>
      <c r="C520" s="1552" t="s">
        <v>182</v>
      </c>
      <c r="E520" s="1553"/>
    </row>
    <row r="521" spans="1:5" ht="18">
      <c r="A521" s="1547" t="s">
        <v>1470</v>
      </c>
      <c r="B521" s="1570" t="s">
        <v>1830</v>
      </c>
      <c r="C521" s="1552" t="s">
        <v>182</v>
      </c>
      <c r="E521" s="1553"/>
    </row>
    <row r="522" spans="1:5" ht="18">
      <c r="A522" s="1547" t="s">
        <v>1471</v>
      </c>
      <c r="B522" s="1571" t="s">
        <v>1831</v>
      </c>
      <c r="C522" s="1552" t="s">
        <v>182</v>
      </c>
      <c r="E522" s="1553"/>
    </row>
    <row r="523" spans="1:5" ht="18">
      <c r="A523" s="1547" t="s">
        <v>1472</v>
      </c>
      <c r="B523" s="1570" t="s">
        <v>1832</v>
      </c>
      <c r="C523" s="1552" t="s">
        <v>182</v>
      </c>
      <c r="E523" s="1553"/>
    </row>
    <row r="524" spans="1:5" ht="18">
      <c r="A524" s="1547" t="s">
        <v>1473</v>
      </c>
      <c r="B524" s="1570" t="s">
        <v>1833</v>
      </c>
      <c r="C524" s="1552" t="s">
        <v>182</v>
      </c>
      <c r="E524" s="1553"/>
    </row>
    <row r="525" spans="1:5" ht="18">
      <c r="A525" s="1547" t="s">
        <v>1474</v>
      </c>
      <c r="B525" s="1570" t="s">
        <v>1834</v>
      </c>
      <c r="C525" s="1552" t="s">
        <v>182</v>
      </c>
      <c r="E525" s="1553"/>
    </row>
    <row r="526" spans="1:5" ht="18">
      <c r="A526" s="1547" t="s">
        <v>1475</v>
      </c>
      <c r="B526" s="1570" t="s">
        <v>1835</v>
      </c>
      <c r="C526" s="1552" t="s">
        <v>182</v>
      </c>
      <c r="E526" s="1553"/>
    </row>
    <row r="527" spans="1:5" ht="18.75" thickBot="1">
      <c r="A527" s="1547" t="s">
        <v>1476</v>
      </c>
      <c r="B527" s="1573" t="s">
        <v>1836</v>
      </c>
      <c r="C527" s="1552" t="s">
        <v>182</v>
      </c>
      <c r="E527" s="1553"/>
    </row>
    <row r="528" spans="1:5" ht="18">
      <c r="A528" s="1547" t="s">
        <v>1477</v>
      </c>
      <c r="B528" s="1569" t="s">
        <v>1837</v>
      </c>
      <c r="C528" s="1552" t="s">
        <v>182</v>
      </c>
      <c r="E528" s="1553"/>
    </row>
    <row r="529" spans="1:5" ht="18">
      <c r="A529" s="1547" t="s">
        <v>1478</v>
      </c>
      <c r="B529" s="1570" t="s">
        <v>1838</v>
      </c>
      <c r="C529" s="1552" t="s">
        <v>182</v>
      </c>
      <c r="E529" s="1553"/>
    </row>
    <row r="530" spans="1:5" ht="18">
      <c r="A530" s="1547" t="s">
        <v>1479</v>
      </c>
      <c r="B530" s="1570" t="s">
        <v>1839</v>
      </c>
      <c r="C530" s="1552" t="s">
        <v>182</v>
      </c>
      <c r="E530" s="1553"/>
    </row>
    <row r="531" spans="1:5" ht="18">
      <c r="A531" s="1547" t="s">
        <v>1480</v>
      </c>
      <c r="B531" s="1570" t="s">
        <v>1840</v>
      </c>
      <c r="C531" s="1552" t="s">
        <v>182</v>
      </c>
      <c r="E531" s="1553"/>
    </row>
    <row r="532" spans="1:5" ht="18">
      <c r="A532" s="1547" t="s">
        <v>1481</v>
      </c>
      <c r="B532" s="1570" t="s">
        <v>1841</v>
      </c>
      <c r="C532" s="1552" t="s">
        <v>182</v>
      </c>
      <c r="E532" s="1553"/>
    </row>
    <row r="533" spans="1:5" ht="18">
      <c r="A533" s="1547" t="s">
        <v>1482</v>
      </c>
      <c r="B533" s="1570" t="s">
        <v>1842</v>
      </c>
      <c r="C533" s="1552" t="s">
        <v>182</v>
      </c>
      <c r="E533" s="1553"/>
    </row>
    <row r="534" spans="1:5" ht="18">
      <c r="A534" s="1547" t="s">
        <v>1483</v>
      </c>
      <c r="B534" s="1570" t="s">
        <v>1843</v>
      </c>
      <c r="C534" s="1552" t="s">
        <v>182</v>
      </c>
      <c r="E534" s="1553"/>
    </row>
    <row r="535" spans="1:5" ht="18">
      <c r="A535" s="1547" t="s">
        <v>1484</v>
      </c>
      <c r="B535" s="1570" t="s">
        <v>1844</v>
      </c>
      <c r="C535" s="1552" t="s">
        <v>182</v>
      </c>
      <c r="E535" s="1553"/>
    </row>
    <row r="536" spans="1:5" ht="18">
      <c r="A536" s="1547" t="s">
        <v>1485</v>
      </c>
      <c r="B536" s="1571" t="s">
        <v>1845</v>
      </c>
      <c r="C536" s="1552" t="s">
        <v>182</v>
      </c>
      <c r="E536" s="1553"/>
    </row>
    <row r="537" spans="1:5" ht="18">
      <c r="A537" s="1547" t="s">
        <v>1486</v>
      </c>
      <c r="B537" s="1570" t="s">
        <v>1846</v>
      </c>
      <c r="C537" s="1552" t="s">
        <v>182</v>
      </c>
      <c r="E537" s="1553"/>
    </row>
    <row r="538" spans="1:5" ht="18.75" thickBot="1">
      <c r="A538" s="1547" t="s">
        <v>1487</v>
      </c>
      <c r="B538" s="1573" t="s">
        <v>1847</v>
      </c>
      <c r="C538" s="1552" t="s">
        <v>182</v>
      </c>
      <c r="E538" s="1553"/>
    </row>
    <row r="539" spans="1:5" ht="18">
      <c r="A539" s="1547" t="s">
        <v>1488</v>
      </c>
      <c r="B539" s="1569" t="s">
        <v>1848</v>
      </c>
      <c r="C539" s="1552" t="s">
        <v>182</v>
      </c>
      <c r="E539" s="1553"/>
    </row>
    <row r="540" spans="1:5" ht="18">
      <c r="A540" s="1547" t="s">
        <v>1489</v>
      </c>
      <c r="B540" s="1570" t="s">
        <v>1849</v>
      </c>
      <c r="C540" s="1552" t="s">
        <v>182</v>
      </c>
      <c r="E540" s="1553"/>
    </row>
    <row r="541" spans="1:5" ht="18">
      <c r="A541" s="1547" t="s">
        <v>1490</v>
      </c>
      <c r="B541" s="1570" t="s">
        <v>1850</v>
      </c>
      <c r="C541" s="1552" t="s">
        <v>182</v>
      </c>
      <c r="E541" s="1553"/>
    </row>
    <row r="542" spans="1:5" ht="18">
      <c r="A542" s="1547" t="s">
        <v>1491</v>
      </c>
      <c r="B542" s="1570" t="s">
        <v>1851</v>
      </c>
      <c r="C542" s="1552" t="s">
        <v>182</v>
      </c>
      <c r="E542" s="1553"/>
    </row>
    <row r="543" spans="1:5" ht="18">
      <c r="A543" s="1547" t="s">
        <v>1492</v>
      </c>
      <c r="B543" s="1570" t="s">
        <v>1852</v>
      </c>
      <c r="C543" s="1552" t="s">
        <v>182</v>
      </c>
      <c r="E543" s="1553"/>
    </row>
    <row r="544" spans="1:5" ht="18">
      <c r="A544" s="1547" t="s">
        <v>1493</v>
      </c>
      <c r="B544" s="1571" t="s">
        <v>1853</v>
      </c>
      <c r="C544" s="1552" t="s">
        <v>182</v>
      </c>
      <c r="E544" s="1553"/>
    </row>
    <row r="545" spans="1:5" ht="18">
      <c r="A545" s="1547" t="s">
        <v>1494</v>
      </c>
      <c r="B545" s="1570" t="s">
        <v>1854</v>
      </c>
      <c r="C545" s="1552" t="s">
        <v>182</v>
      </c>
      <c r="E545" s="1553"/>
    </row>
    <row r="546" spans="1:5" ht="18">
      <c r="A546" s="1547" t="s">
        <v>1495</v>
      </c>
      <c r="B546" s="1570" t="s">
        <v>1855</v>
      </c>
      <c r="C546" s="1552" t="s">
        <v>182</v>
      </c>
      <c r="E546" s="1553"/>
    </row>
    <row r="547" spans="1:5" ht="18">
      <c r="A547" s="1547" t="s">
        <v>1496</v>
      </c>
      <c r="B547" s="1570" t="s">
        <v>1856</v>
      </c>
      <c r="C547" s="1552" t="s">
        <v>182</v>
      </c>
      <c r="E547" s="1553"/>
    </row>
    <row r="548" spans="1:5" ht="18">
      <c r="A548" s="1547" t="s">
        <v>1497</v>
      </c>
      <c r="B548" s="1570" t="s">
        <v>1857</v>
      </c>
      <c r="C548" s="1552" t="s">
        <v>182</v>
      </c>
      <c r="E548" s="1553"/>
    </row>
    <row r="549" spans="1:5" ht="18">
      <c r="A549" s="1547" t="s">
        <v>1498</v>
      </c>
      <c r="B549" s="1575" t="s">
        <v>1858</v>
      </c>
      <c r="C549" s="1552" t="s">
        <v>182</v>
      </c>
      <c r="E549" s="1553"/>
    </row>
    <row r="550" spans="1:5" ht="18.75" thickBot="1">
      <c r="A550" s="1547" t="s">
        <v>1499</v>
      </c>
      <c r="B550" s="1573" t="s">
        <v>1859</v>
      </c>
      <c r="C550" s="1552" t="s">
        <v>182</v>
      </c>
      <c r="E550" s="1553"/>
    </row>
    <row r="551" spans="1:5" ht="18">
      <c r="A551" s="1547" t="s">
        <v>1500</v>
      </c>
      <c r="B551" s="1569" t="s">
        <v>1860</v>
      </c>
      <c r="C551" s="1552" t="s">
        <v>182</v>
      </c>
      <c r="E551" s="1553"/>
    </row>
    <row r="552" spans="1:5" ht="18">
      <c r="A552" s="1547" t="s">
        <v>1501</v>
      </c>
      <c r="B552" s="1570" t="s">
        <v>1861</v>
      </c>
      <c r="C552" s="1552" t="s">
        <v>182</v>
      </c>
      <c r="E552" s="1553"/>
    </row>
    <row r="553" spans="1:5" ht="18">
      <c r="A553" s="1547" t="s">
        <v>1502</v>
      </c>
      <c r="B553" s="1570" t="s">
        <v>1862</v>
      </c>
      <c r="C553" s="1552" t="s">
        <v>182</v>
      </c>
      <c r="E553" s="1553"/>
    </row>
    <row r="554" spans="1:5" ht="18">
      <c r="A554" s="1547" t="s">
        <v>1503</v>
      </c>
      <c r="B554" s="1571" t="s">
        <v>1863</v>
      </c>
      <c r="C554" s="1552" t="s">
        <v>182</v>
      </c>
      <c r="E554" s="1553"/>
    </row>
    <row r="555" spans="1:5" ht="18">
      <c r="A555" s="1547" t="s">
        <v>1504</v>
      </c>
      <c r="B555" s="1570" t="s">
        <v>1864</v>
      </c>
      <c r="C555" s="1552" t="s">
        <v>182</v>
      </c>
      <c r="E555" s="1553"/>
    </row>
    <row r="556" spans="1:5" ht="18.75" thickBot="1">
      <c r="A556" s="1547" t="s">
        <v>1505</v>
      </c>
      <c r="B556" s="1573" t="s">
        <v>1865</v>
      </c>
      <c r="C556" s="1552" t="s">
        <v>182</v>
      </c>
      <c r="E556" s="1553"/>
    </row>
    <row r="557" spans="1:5" ht="18">
      <c r="A557" s="1547" t="s">
        <v>1506</v>
      </c>
      <c r="B557" s="1576" t="s">
        <v>1866</v>
      </c>
      <c r="C557" s="1552" t="s">
        <v>182</v>
      </c>
      <c r="E557" s="1553"/>
    </row>
    <row r="558" spans="1:5" ht="18">
      <c r="A558" s="1547" t="s">
        <v>1507</v>
      </c>
      <c r="B558" s="1570" t="s">
        <v>1867</v>
      </c>
      <c r="C558" s="1552" t="s">
        <v>182</v>
      </c>
      <c r="E558" s="1553"/>
    </row>
    <row r="559" spans="1:5" ht="18">
      <c r="A559" s="1547" t="s">
        <v>1508</v>
      </c>
      <c r="B559" s="1570" t="s">
        <v>1868</v>
      </c>
      <c r="C559" s="1552" t="s">
        <v>182</v>
      </c>
      <c r="E559" s="1553"/>
    </row>
    <row r="560" spans="1:5" ht="18">
      <c r="A560" s="1547" t="s">
        <v>1509</v>
      </c>
      <c r="B560" s="1570" t="s">
        <v>1869</v>
      </c>
      <c r="C560" s="1552" t="s">
        <v>182</v>
      </c>
      <c r="E560" s="1553"/>
    </row>
    <row r="561" spans="1:5" ht="18">
      <c r="A561" s="1547" t="s">
        <v>1510</v>
      </c>
      <c r="B561" s="1570" t="s">
        <v>1870</v>
      </c>
      <c r="C561" s="1552" t="s">
        <v>182</v>
      </c>
      <c r="E561" s="1553"/>
    </row>
    <row r="562" spans="1:5" ht="18">
      <c r="A562" s="1547" t="s">
        <v>1511</v>
      </c>
      <c r="B562" s="1570" t="s">
        <v>1871</v>
      </c>
      <c r="C562" s="1552" t="s">
        <v>182</v>
      </c>
      <c r="E562" s="1553"/>
    </row>
    <row r="563" spans="1:5" ht="18">
      <c r="A563" s="1547" t="s">
        <v>1512</v>
      </c>
      <c r="B563" s="1570" t="s">
        <v>1872</v>
      </c>
      <c r="C563" s="1552" t="s">
        <v>182</v>
      </c>
      <c r="E563" s="1553"/>
    </row>
    <row r="564" spans="1:5" ht="18">
      <c r="A564" s="1547" t="s">
        <v>1513</v>
      </c>
      <c r="B564" s="1571" t="s">
        <v>1873</v>
      </c>
      <c r="C564" s="1552" t="s">
        <v>182</v>
      </c>
      <c r="E564" s="1553"/>
    </row>
    <row r="565" spans="1:5" ht="18">
      <c r="A565" s="1547" t="s">
        <v>1514</v>
      </c>
      <c r="B565" s="1570" t="s">
        <v>1874</v>
      </c>
      <c r="C565" s="1552" t="s">
        <v>182</v>
      </c>
      <c r="E565" s="1553"/>
    </row>
    <row r="566" spans="1:5" ht="18">
      <c r="A566" s="1547" t="s">
        <v>1515</v>
      </c>
      <c r="B566" s="1570" t="s">
        <v>1875</v>
      </c>
      <c r="C566" s="1552" t="s">
        <v>182</v>
      </c>
      <c r="E566" s="1553"/>
    </row>
    <row r="567" spans="1:5" ht="18.75" thickBot="1">
      <c r="A567" s="1547" t="s">
        <v>1516</v>
      </c>
      <c r="B567" s="1573" t="s">
        <v>1876</v>
      </c>
      <c r="C567" s="1552" t="s">
        <v>182</v>
      </c>
      <c r="E567" s="1553"/>
    </row>
    <row r="568" spans="1:5" ht="18">
      <c r="A568" s="1547" t="s">
        <v>1517</v>
      </c>
      <c r="B568" s="1576" t="s">
        <v>1877</v>
      </c>
      <c r="C568" s="1552" t="s">
        <v>182</v>
      </c>
      <c r="E568" s="1553"/>
    </row>
    <row r="569" spans="1:5" ht="18">
      <c r="A569" s="1547" t="s">
        <v>1518</v>
      </c>
      <c r="B569" s="1570" t="s">
        <v>1878</v>
      </c>
      <c r="C569" s="1552" t="s">
        <v>182</v>
      </c>
      <c r="E569" s="1553"/>
    </row>
    <row r="570" spans="1:5" ht="18">
      <c r="A570" s="1547" t="s">
        <v>1519</v>
      </c>
      <c r="B570" s="1570" t="s">
        <v>1879</v>
      </c>
      <c r="C570" s="1552" t="s">
        <v>182</v>
      </c>
      <c r="E570" s="1553"/>
    </row>
    <row r="571" spans="1:5" ht="18">
      <c r="A571" s="1547" t="s">
        <v>1520</v>
      </c>
      <c r="B571" s="1570" t="s">
        <v>1880</v>
      </c>
      <c r="C571" s="1552" t="s">
        <v>182</v>
      </c>
      <c r="E571" s="1553"/>
    </row>
    <row r="572" spans="1:5" ht="18">
      <c r="A572" s="1547" t="s">
        <v>1521</v>
      </c>
      <c r="B572" s="1570" t="s">
        <v>1881</v>
      </c>
      <c r="C572" s="1552" t="s">
        <v>182</v>
      </c>
      <c r="E572" s="1553"/>
    </row>
    <row r="573" spans="1:5" ht="18">
      <c r="A573" s="1547" t="s">
        <v>1522</v>
      </c>
      <c r="B573" s="1570" t="s">
        <v>1882</v>
      </c>
      <c r="C573" s="1552" t="s">
        <v>182</v>
      </c>
      <c r="E573" s="1553"/>
    </row>
    <row r="574" spans="1:5" ht="18">
      <c r="A574" s="1547" t="s">
        <v>1523</v>
      </c>
      <c r="B574" s="1570" t="s">
        <v>1883</v>
      </c>
      <c r="C574" s="1552" t="s">
        <v>182</v>
      </c>
      <c r="E574" s="1553"/>
    </row>
    <row r="575" spans="1:5" ht="18">
      <c r="A575" s="1547" t="s">
        <v>1524</v>
      </c>
      <c r="B575" s="1570" t="s">
        <v>1884</v>
      </c>
      <c r="C575" s="1552" t="s">
        <v>182</v>
      </c>
      <c r="E575" s="1553"/>
    </row>
    <row r="576" spans="1:5" ht="18">
      <c r="A576" s="1547" t="s">
        <v>1525</v>
      </c>
      <c r="B576" s="1571" t="s">
        <v>1885</v>
      </c>
      <c r="C576" s="1552" t="s">
        <v>182</v>
      </c>
      <c r="E576" s="1553"/>
    </row>
    <row r="577" spans="1:5" ht="18">
      <c r="A577" s="1547" t="s">
        <v>1526</v>
      </c>
      <c r="B577" s="1570" t="s">
        <v>1886</v>
      </c>
      <c r="C577" s="1552" t="s">
        <v>182</v>
      </c>
      <c r="E577" s="1553"/>
    </row>
    <row r="578" spans="1:5" ht="18">
      <c r="A578" s="1547" t="s">
        <v>1527</v>
      </c>
      <c r="B578" s="1570" t="s">
        <v>1887</v>
      </c>
      <c r="C578" s="1552" t="s">
        <v>182</v>
      </c>
      <c r="E578" s="1553"/>
    </row>
    <row r="579" spans="1:5" ht="18">
      <c r="A579" s="1547" t="s">
        <v>1528</v>
      </c>
      <c r="B579" s="1570" t="s">
        <v>1888</v>
      </c>
      <c r="C579" s="1552" t="s">
        <v>182</v>
      </c>
      <c r="E579" s="1553"/>
    </row>
    <row r="580" spans="1:5" ht="18">
      <c r="A580" s="1547" t="s">
        <v>1529</v>
      </c>
      <c r="B580" s="1570" t="s">
        <v>1889</v>
      </c>
      <c r="C580" s="1552" t="s">
        <v>182</v>
      </c>
      <c r="E580" s="1553"/>
    </row>
    <row r="581" spans="1:5" ht="18">
      <c r="A581" s="1547" t="s">
        <v>1530</v>
      </c>
      <c r="B581" s="1570" t="s">
        <v>1890</v>
      </c>
      <c r="C581" s="1552" t="s">
        <v>182</v>
      </c>
      <c r="E581" s="1553"/>
    </row>
    <row r="582" spans="1:5" ht="18">
      <c r="A582" s="1547" t="s">
        <v>1531</v>
      </c>
      <c r="B582" s="1570" t="s">
        <v>1891</v>
      </c>
      <c r="C582" s="1552" t="s">
        <v>182</v>
      </c>
      <c r="E582" s="1553"/>
    </row>
    <row r="583" spans="1:5" ht="18">
      <c r="A583" s="1547" t="s">
        <v>1532</v>
      </c>
      <c r="B583" s="1570" t="s">
        <v>1892</v>
      </c>
      <c r="C583" s="1552" t="s">
        <v>182</v>
      </c>
      <c r="E583" s="1553"/>
    </row>
    <row r="584" spans="1:5" ht="18">
      <c r="A584" s="1547" t="s">
        <v>1533</v>
      </c>
      <c r="B584" s="1570" t="s">
        <v>1893</v>
      </c>
      <c r="C584" s="1552" t="s">
        <v>182</v>
      </c>
      <c r="E584" s="1553"/>
    </row>
    <row r="585" spans="1:5" ht="18.75" thickBot="1">
      <c r="A585" s="1547" t="s">
        <v>1534</v>
      </c>
      <c r="B585" s="1577" t="s">
        <v>1894</v>
      </c>
      <c r="C585" s="1552" t="s">
        <v>182</v>
      </c>
      <c r="E585" s="1553"/>
    </row>
    <row r="586" spans="1:5" ht="18.75">
      <c r="A586" s="1547" t="s">
        <v>1535</v>
      </c>
      <c r="B586" s="1569" t="s">
        <v>1895</v>
      </c>
      <c r="C586" s="1552" t="s">
        <v>182</v>
      </c>
      <c r="E586" s="1553"/>
    </row>
    <row r="587" spans="1:5" ht="18.75">
      <c r="A587" s="1547" t="s">
        <v>1536</v>
      </c>
      <c r="B587" s="1570" t="s">
        <v>1896</v>
      </c>
      <c r="C587" s="1552" t="s">
        <v>182</v>
      </c>
      <c r="E587" s="1553"/>
    </row>
    <row r="588" spans="1:5" ht="18.75">
      <c r="A588" s="1547" t="s">
        <v>1537</v>
      </c>
      <c r="B588" s="1570" t="s">
        <v>1897</v>
      </c>
      <c r="C588" s="1552" t="s">
        <v>182</v>
      </c>
      <c r="E588" s="1553"/>
    </row>
    <row r="589" spans="1:5" ht="18.75">
      <c r="A589" s="1547" t="s">
        <v>1538</v>
      </c>
      <c r="B589" s="1570" t="s">
        <v>1898</v>
      </c>
      <c r="C589" s="1552" t="s">
        <v>182</v>
      </c>
      <c r="E589" s="1553"/>
    </row>
    <row r="590" spans="1:5" ht="19.5">
      <c r="A590" s="1547" t="s">
        <v>1539</v>
      </c>
      <c r="B590" s="1571" t="s">
        <v>1899</v>
      </c>
      <c r="C590" s="1552" t="s">
        <v>182</v>
      </c>
      <c r="E590" s="1553"/>
    </row>
    <row r="591" spans="1:5" ht="18.75">
      <c r="A591" s="1547" t="s">
        <v>1540</v>
      </c>
      <c r="B591" s="1570" t="s">
        <v>1900</v>
      </c>
      <c r="C591" s="1552" t="s">
        <v>182</v>
      </c>
      <c r="E591" s="1553"/>
    </row>
    <row r="592" spans="1:5" ht="19.5" thickBot="1">
      <c r="A592" s="1547" t="s">
        <v>1541</v>
      </c>
      <c r="B592" s="1573" t="s">
        <v>1901</v>
      </c>
      <c r="C592" s="1552" t="s">
        <v>182</v>
      </c>
      <c r="E592" s="1553"/>
    </row>
    <row r="593" spans="1:5" ht="18.75">
      <c r="A593" s="1547" t="s">
        <v>1542</v>
      </c>
      <c r="B593" s="1569" t="s">
        <v>1902</v>
      </c>
      <c r="C593" s="1552" t="s">
        <v>182</v>
      </c>
      <c r="E593" s="1553"/>
    </row>
    <row r="594" spans="1:5" ht="18.75">
      <c r="A594" s="1547" t="s">
        <v>1543</v>
      </c>
      <c r="B594" s="1570" t="s">
        <v>1761</v>
      </c>
      <c r="C594" s="1552" t="s">
        <v>182</v>
      </c>
      <c r="E594" s="1553"/>
    </row>
    <row r="595" spans="1:5" ht="18.75">
      <c r="A595" s="1547" t="s">
        <v>1544</v>
      </c>
      <c r="B595" s="1570" t="s">
        <v>1903</v>
      </c>
      <c r="C595" s="1552" t="s">
        <v>182</v>
      </c>
      <c r="E595" s="1553"/>
    </row>
    <row r="596" spans="1:5" ht="18.75">
      <c r="A596" s="1547" t="s">
        <v>1545</v>
      </c>
      <c r="B596" s="1570" t="s">
        <v>1904</v>
      </c>
      <c r="C596" s="1552" t="s">
        <v>182</v>
      </c>
      <c r="E596" s="1553"/>
    </row>
    <row r="597" spans="1:5" ht="18.75">
      <c r="A597" s="1547" t="s">
        <v>1546</v>
      </c>
      <c r="B597" s="1570" t="s">
        <v>1905</v>
      </c>
      <c r="C597" s="1552" t="s">
        <v>182</v>
      </c>
      <c r="E597" s="1553"/>
    </row>
    <row r="598" spans="1:5" ht="19.5">
      <c r="A598" s="1547" t="s">
        <v>1547</v>
      </c>
      <c r="B598" s="1571" t="s">
        <v>1906</v>
      </c>
      <c r="C598" s="1552" t="s">
        <v>182</v>
      </c>
      <c r="E598" s="1553"/>
    </row>
    <row r="599" spans="1:5" ht="18.75">
      <c r="A599" s="1547" t="s">
        <v>1548</v>
      </c>
      <c r="B599" s="1570" t="s">
        <v>1907</v>
      </c>
      <c r="C599" s="1552" t="s">
        <v>182</v>
      </c>
      <c r="E599" s="1553"/>
    </row>
    <row r="600" spans="1:5" ht="19.5" thickBot="1">
      <c r="A600" s="1547" t="s">
        <v>1549</v>
      </c>
      <c r="B600" s="1573" t="s">
        <v>1908</v>
      </c>
      <c r="C600" s="1552" t="s">
        <v>182</v>
      </c>
      <c r="E600" s="1553"/>
    </row>
    <row r="601" spans="1:5" ht="18.75">
      <c r="A601" s="1547" t="s">
        <v>1550</v>
      </c>
      <c r="B601" s="1569" t="s">
        <v>1909</v>
      </c>
      <c r="C601" s="1552" t="s">
        <v>182</v>
      </c>
      <c r="E601" s="1553"/>
    </row>
    <row r="602" spans="1:5" ht="18.75">
      <c r="A602" s="1547" t="s">
        <v>1551</v>
      </c>
      <c r="B602" s="1570" t="s">
        <v>1910</v>
      </c>
      <c r="C602" s="1552" t="s">
        <v>182</v>
      </c>
      <c r="E602" s="1553"/>
    </row>
    <row r="603" spans="1:5" ht="18.75">
      <c r="A603" s="1547" t="s">
        <v>1552</v>
      </c>
      <c r="B603" s="1570" t="s">
        <v>1911</v>
      </c>
      <c r="C603" s="1552" t="s">
        <v>182</v>
      </c>
      <c r="E603" s="1553"/>
    </row>
    <row r="604" spans="1:5" ht="18.75">
      <c r="A604" s="1547" t="s">
        <v>1553</v>
      </c>
      <c r="B604" s="1570" t="s">
        <v>1912</v>
      </c>
      <c r="C604" s="1552" t="s">
        <v>182</v>
      </c>
      <c r="E604" s="1553"/>
    </row>
    <row r="605" spans="1:5" ht="19.5">
      <c r="A605" s="1547" t="s">
        <v>1554</v>
      </c>
      <c r="B605" s="1571" t="s">
        <v>1913</v>
      </c>
      <c r="C605" s="1552" t="s">
        <v>182</v>
      </c>
      <c r="E605" s="1553"/>
    </row>
    <row r="606" spans="1:5" ht="18.75">
      <c r="A606" s="1547" t="s">
        <v>1555</v>
      </c>
      <c r="B606" s="1570" t="s">
        <v>1914</v>
      </c>
      <c r="C606" s="1552" t="s">
        <v>182</v>
      </c>
      <c r="E606" s="1553"/>
    </row>
    <row r="607" spans="1:5" ht="19.5" thickBot="1">
      <c r="A607" s="1547" t="s">
        <v>1556</v>
      </c>
      <c r="B607" s="1573" t="s">
        <v>1915</v>
      </c>
      <c r="C607" s="1552" t="s">
        <v>182</v>
      </c>
      <c r="E607" s="1553"/>
    </row>
    <row r="608" spans="1:5" ht="18.75">
      <c r="A608" s="1547" t="s">
        <v>1557</v>
      </c>
      <c r="B608" s="1569" t="s">
        <v>1916</v>
      </c>
      <c r="C608" s="1552" t="s">
        <v>182</v>
      </c>
      <c r="E608" s="1553"/>
    </row>
    <row r="609" spans="1:5" ht="18.75">
      <c r="A609" s="1547" t="s">
        <v>1558</v>
      </c>
      <c r="B609" s="1570" t="s">
        <v>1917</v>
      </c>
      <c r="C609" s="1552" t="s">
        <v>182</v>
      </c>
      <c r="E609" s="1553"/>
    </row>
    <row r="610" spans="1:5" ht="19.5">
      <c r="A610" s="1547" t="s">
        <v>1559</v>
      </c>
      <c r="B610" s="1571" t="s">
        <v>1918</v>
      </c>
      <c r="C610" s="1552" t="s">
        <v>182</v>
      </c>
      <c r="E610" s="1553"/>
    </row>
    <row r="611" spans="1:5" ht="19.5" thickBot="1">
      <c r="A611" s="1547" t="s">
        <v>1560</v>
      </c>
      <c r="B611" s="1573" t="s">
        <v>1919</v>
      </c>
      <c r="C611" s="1552" t="s">
        <v>182</v>
      </c>
      <c r="E611" s="1553"/>
    </row>
    <row r="612" spans="1:5" ht="18.75">
      <c r="A612" s="1547" t="s">
        <v>1561</v>
      </c>
      <c r="B612" s="1569" t="s">
        <v>1920</v>
      </c>
      <c r="C612" s="1552" t="s">
        <v>182</v>
      </c>
      <c r="E612" s="1553"/>
    </row>
    <row r="613" spans="1:5" ht="18.75">
      <c r="A613" s="1547" t="s">
        <v>1562</v>
      </c>
      <c r="B613" s="1570" t="s">
        <v>1921</v>
      </c>
      <c r="C613" s="1552" t="s">
        <v>182</v>
      </c>
      <c r="E613" s="1553"/>
    </row>
    <row r="614" spans="1:5" ht="18.75">
      <c r="A614" s="1547" t="s">
        <v>1563</v>
      </c>
      <c r="B614" s="1570" t="s">
        <v>1922</v>
      </c>
      <c r="C614" s="1552" t="s">
        <v>182</v>
      </c>
      <c r="E614" s="1553"/>
    </row>
    <row r="615" spans="1:5" ht="18.75">
      <c r="A615" s="1547" t="s">
        <v>1564</v>
      </c>
      <c r="B615" s="1570" t="s">
        <v>1923</v>
      </c>
      <c r="C615" s="1552" t="s">
        <v>182</v>
      </c>
      <c r="E615" s="1553"/>
    </row>
    <row r="616" spans="1:5" ht="18.75">
      <c r="A616" s="1547" t="s">
        <v>1565</v>
      </c>
      <c r="B616" s="1570" t="s">
        <v>1924</v>
      </c>
      <c r="C616" s="1552" t="s">
        <v>182</v>
      </c>
      <c r="E616" s="1553"/>
    </row>
    <row r="617" spans="1:5" ht="18.75">
      <c r="A617" s="1547" t="s">
        <v>1566</v>
      </c>
      <c r="B617" s="1570" t="s">
        <v>1925</v>
      </c>
      <c r="C617" s="1552" t="s">
        <v>182</v>
      </c>
      <c r="E617" s="1553"/>
    </row>
    <row r="618" spans="1:5" ht="18.75">
      <c r="A618" s="1547" t="s">
        <v>1567</v>
      </c>
      <c r="B618" s="1570" t="s">
        <v>1926</v>
      </c>
      <c r="C618" s="1552" t="s">
        <v>182</v>
      </c>
      <c r="E618" s="1553"/>
    </row>
    <row r="619" spans="1:5" ht="18.75">
      <c r="A619" s="1547" t="s">
        <v>1568</v>
      </c>
      <c r="B619" s="1570" t="s">
        <v>1927</v>
      </c>
      <c r="C619" s="1552" t="s">
        <v>182</v>
      </c>
      <c r="E619" s="1553"/>
    </row>
    <row r="620" spans="1:5" ht="19.5">
      <c r="A620" s="1547" t="s">
        <v>1569</v>
      </c>
      <c r="B620" s="1571" t="s">
        <v>1928</v>
      </c>
      <c r="C620" s="1552" t="s">
        <v>182</v>
      </c>
      <c r="E620" s="1553"/>
    </row>
    <row r="621" spans="1:5" ht="19.5" thickBot="1">
      <c r="A621" s="1547" t="s">
        <v>1570</v>
      </c>
      <c r="B621" s="1573" t="s">
        <v>1929</v>
      </c>
      <c r="C621" s="1552" t="s">
        <v>182</v>
      </c>
      <c r="E621" s="1553"/>
    </row>
    <row r="622" spans="1:5" ht="18.75">
      <c r="A622" s="1547" t="s">
        <v>1571</v>
      </c>
      <c r="B622" s="1569" t="s">
        <v>320</v>
      </c>
      <c r="C622" s="1552" t="s">
        <v>182</v>
      </c>
      <c r="E622" s="1553"/>
    </row>
    <row r="623" spans="1:5" ht="18.75">
      <c r="A623" s="1547" t="s">
        <v>1572</v>
      </c>
      <c r="B623" s="1570" t="s">
        <v>321</v>
      </c>
      <c r="C623" s="1552" t="s">
        <v>182</v>
      </c>
      <c r="E623" s="1553"/>
    </row>
    <row r="624" spans="1:5" ht="18.75">
      <c r="A624" s="1547" t="s">
        <v>1573</v>
      </c>
      <c r="B624" s="1570" t="s">
        <v>322</v>
      </c>
      <c r="C624" s="1552" t="s">
        <v>182</v>
      </c>
      <c r="E624" s="1553"/>
    </row>
    <row r="625" spans="1:5" ht="18.75">
      <c r="A625" s="1547" t="s">
        <v>1574</v>
      </c>
      <c r="B625" s="1570" t="s">
        <v>323</v>
      </c>
      <c r="C625" s="1552" t="s">
        <v>182</v>
      </c>
      <c r="E625" s="1553"/>
    </row>
    <row r="626" spans="1:5" ht="18.75">
      <c r="A626" s="1547" t="s">
        <v>1575</v>
      </c>
      <c r="B626" s="1570" t="s">
        <v>324</v>
      </c>
      <c r="C626" s="1552" t="s">
        <v>182</v>
      </c>
      <c r="E626" s="1553"/>
    </row>
    <row r="627" spans="1:5" ht="18.75">
      <c r="A627" s="1547" t="s">
        <v>1576</v>
      </c>
      <c r="B627" s="1570" t="s">
        <v>325</v>
      </c>
      <c r="C627" s="1552" t="s">
        <v>182</v>
      </c>
      <c r="E627" s="1553"/>
    </row>
    <row r="628" spans="1:5" ht="18.75">
      <c r="A628" s="1547" t="s">
        <v>1577</v>
      </c>
      <c r="B628" s="1570" t="s">
        <v>326</v>
      </c>
      <c r="C628" s="1552" t="s">
        <v>182</v>
      </c>
      <c r="E628" s="1553"/>
    </row>
    <row r="629" spans="1:5" ht="18.75">
      <c r="A629" s="1547" t="s">
        <v>1578</v>
      </c>
      <c r="B629" s="1570" t="s">
        <v>327</v>
      </c>
      <c r="C629" s="1552" t="s">
        <v>182</v>
      </c>
      <c r="E629" s="1553"/>
    </row>
    <row r="630" spans="1:5" ht="18.75">
      <c r="A630" s="1547" t="s">
        <v>1579</v>
      </c>
      <c r="B630" s="1570" t="s">
        <v>757</v>
      </c>
      <c r="C630" s="1552" t="s">
        <v>182</v>
      </c>
      <c r="E630" s="1553"/>
    </row>
    <row r="631" spans="1:5" ht="18.75">
      <c r="A631" s="1547" t="s">
        <v>1580</v>
      </c>
      <c r="B631" s="1570" t="s">
        <v>758</v>
      </c>
      <c r="C631" s="1552" t="s">
        <v>182</v>
      </c>
      <c r="E631" s="1553"/>
    </row>
    <row r="632" spans="1:5" ht="18.75">
      <c r="A632" s="1547" t="s">
        <v>1581</v>
      </c>
      <c r="B632" s="1570" t="s">
        <v>759</v>
      </c>
      <c r="C632" s="1552" t="s">
        <v>182</v>
      </c>
      <c r="E632" s="1553"/>
    </row>
    <row r="633" spans="1:5" ht="18.75">
      <c r="A633" s="1547" t="s">
        <v>1582</v>
      </c>
      <c r="B633" s="1570" t="s">
        <v>760</v>
      </c>
      <c r="C633" s="1552" t="s">
        <v>182</v>
      </c>
      <c r="E633" s="1553"/>
    </row>
    <row r="634" spans="1:5" ht="18.75">
      <c r="A634" s="1547" t="s">
        <v>1583</v>
      </c>
      <c r="B634" s="1570" t="s">
        <v>761</v>
      </c>
      <c r="C634" s="1552" t="s">
        <v>182</v>
      </c>
      <c r="E634" s="1553"/>
    </row>
    <row r="635" spans="1:5" ht="18.75">
      <c r="A635" s="1547" t="s">
        <v>1584</v>
      </c>
      <c r="B635" s="1570" t="s">
        <v>762</v>
      </c>
      <c r="C635" s="1552" t="s">
        <v>182</v>
      </c>
      <c r="E635" s="1553"/>
    </row>
    <row r="636" spans="1:5" ht="18.75">
      <c r="A636" s="1547" t="s">
        <v>1585</v>
      </c>
      <c r="B636" s="1570" t="s">
        <v>763</v>
      </c>
      <c r="C636" s="1552" t="s">
        <v>182</v>
      </c>
      <c r="E636" s="1553"/>
    </row>
    <row r="637" spans="1:5" ht="18.75">
      <c r="A637" s="1547" t="s">
        <v>1586</v>
      </c>
      <c r="B637" s="1570" t="s">
        <v>764</v>
      </c>
      <c r="C637" s="1552" t="s">
        <v>182</v>
      </c>
      <c r="E637" s="1553"/>
    </row>
    <row r="638" spans="1:5" ht="18.75">
      <c r="A638" s="1547" t="s">
        <v>1587</v>
      </c>
      <c r="B638" s="1570" t="s">
        <v>765</v>
      </c>
      <c r="C638" s="1552" t="s">
        <v>182</v>
      </c>
      <c r="E638" s="1553"/>
    </row>
    <row r="639" spans="1:5" ht="18.75">
      <c r="A639" s="1547" t="s">
        <v>1588</v>
      </c>
      <c r="B639" s="1570" t="s">
        <v>766</v>
      </c>
      <c r="C639" s="1552" t="s">
        <v>182</v>
      </c>
      <c r="E639" s="1553"/>
    </row>
    <row r="640" spans="1:5" ht="18.75">
      <c r="A640" s="1547" t="s">
        <v>1589</v>
      </c>
      <c r="B640" s="1570" t="s">
        <v>767</v>
      </c>
      <c r="C640" s="1552" t="s">
        <v>182</v>
      </c>
      <c r="E640" s="1553"/>
    </row>
    <row r="641" spans="1:5" ht="18.75">
      <c r="A641" s="1547" t="s">
        <v>1590</v>
      </c>
      <c r="B641" s="1570" t="s">
        <v>768</v>
      </c>
      <c r="C641" s="1552" t="s">
        <v>182</v>
      </c>
      <c r="E641" s="1553"/>
    </row>
    <row r="642" spans="1:5" ht="18.75">
      <c r="A642" s="1547" t="s">
        <v>1591</v>
      </c>
      <c r="B642" s="1570" t="s">
        <v>769</v>
      </c>
      <c r="C642" s="1552" t="s">
        <v>182</v>
      </c>
      <c r="E642" s="1553"/>
    </row>
    <row r="643" spans="1:5" ht="18.75">
      <c r="A643" s="1547" t="s">
        <v>1592</v>
      </c>
      <c r="B643" s="1570" t="s">
        <v>770</v>
      </c>
      <c r="C643" s="1552" t="s">
        <v>182</v>
      </c>
      <c r="E643" s="1553"/>
    </row>
    <row r="644" spans="1:5" ht="18.75">
      <c r="A644" s="1547" t="s">
        <v>1593</v>
      </c>
      <c r="B644" s="1570" t="s">
        <v>771</v>
      </c>
      <c r="C644" s="1552" t="s">
        <v>182</v>
      </c>
      <c r="E644" s="1553"/>
    </row>
    <row r="645" spans="1:5" ht="18.75">
      <c r="A645" s="1547" t="s">
        <v>1594</v>
      </c>
      <c r="B645" s="1570" t="s">
        <v>772</v>
      </c>
      <c r="C645" s="1552" t="s">
        <v>182</v>
      </c>
      <c r="E645" s="1553"/>
    </row>
    <row r="646" spans="1:5" ht="20.25" thickBot="1">
      <c r="A646" s="1547" t="s">
        <v>1595</v>
      </c>
      <c r="B646" s="1578" t="s">
        <v>773</v>
      </c>
      <c r="C646" s="1552" t="s">
        <v>182</v>
      </c>
      <c r="E646" s="1553"/>
    </row>
    <row r="647" spans="1:5" ht="18.75">
      <c r="A647" s="1547" t="s">
        <v>1596</v>
      </c>
      <c r="B647" s="1569" t="s">
        <v>1930</v>
      </c>
      <c r="C647" s="1552" t="s">
        <v>182</v>
      </c>
      <c r="E647" s="1553"/>
    </row>
    <row r="648" spans="1:5" ht="18.75">
      <c r="A648" s="1547" t="s">
        <v>1597</v>
      </c>
      <c r="B648" s="1570" t="s">
        <v>1931</v>
      </c>
      <c r="C648" s="1552" t="s">
        <v>182</v>
      </c>
      <c r="E648" s="1553"/>
    </row>
    <row r="649" spans="1:5" ht="18.75">
      <c r="A649" s="1547" t="s">
        <v>1598</v>
      </c>
      <c r="B649" s="1570" t="s">
        <v>1932</v>
      </c>
      <c r="C649" s="1552" t="s">
        <v>182</v>
      </c>
      <c r="E649" s="1553"/>
    </row>
    <row r="650" spans="1:5" ht="18.75">
      <c r="A650" s="1547" t="s">
        <v>1599</v>
      </c>
      <c r="B650" s="1570" t="s">
        <v>1933</v>
      </c>
      <c r="C650" s="1552" t="s">
        <v>182</v>
      </c>
      <c r="E650" s="1553"/>
    </row>
    <row r="651" spans="1:5" ht="18.75">
      <c r="A651" s="1547" t="s">
        <v>1600</v>
      </c>
      <c r="B651" s="1570" t="s">
        <v>1934</v>
      </c>
      <c r="C651" s="1552" t="s">
        <v>182</v>
      </c>
      <c r="E651" s="1553"/>
    </row>
    <row r="652" spans="1:5" ht="18.75">
      <c r="A652" s="1547" t="s">
        <v>1601</v>
      </c>
      <c r="B652" s="1570" t="s">
        <v>1935</v>
      </c>
      <c r="C652" s="1552" t="s">
        <v>182</v>
      </c>
      <c r="E652" s="1553"/>
    </row>
    <row r="653" spans="1:5" ht="18.75">
      <c r="A653" s="1547" t="s">
        <v>1602</v>
      </c>
      <c r="B653" s="1570" t="s">
        <v>1936</v>
      </c>
      <c r="C653" s="1552" t="s">
        <v>182</v>
      </c>
      <c r="E653" s="1553"/>
    </row>
    <row r="654" spans="1:5" ht="18.75">
      <c r="A654" s="1547" t="s">
        <v>1603</v>
      </c>
      <c r="B654" s="1570" t="s">
        <v>1937</v>
      </c>
      <c r="C654" s="1552" t="s">
        <v>182</v>
      </c>
      <c r="E654" s="1553"/>
    </row>
    <row r="655" spans="1:5" ht="18.75">
      <c r="A655" s="1547" t="s">
        <v>1604</v>
      </c>
      <c r="B655" s="1570" t="s">
        <v>1938</v>
      </c>
      <c r="C655" s="1552" t="s">
        <v>182</v>
      </c>
      <c r="E655" s="1553"/>
    </row>
    <row r="656" spans="1:5" ht="18.75">
      <c r="A656" s="1547" t="s">
        <v>1605</v>
      </c>
      <c r="B656" s="1570" t="s">
        <v>1939</v>
      </c>
      <c r="C656" s="1552" t="s">
        <v>182</v>
      </c>
      <c r="E656" s="1553"/>
    </row>
    <row r="657" spans="1:5" ht="18.75">
      <c r="A657" s="1547" t="s">
        <v>1606</v>
      </c>
      <c r="B657" s="1570" t="s">
        <v>1940</v>
      </c>
      <c r="C657" s="1552" t="s">
        <v>182</v>
      </c>
      <c r="E657" s="1553"/>
    </row>
    <row r="658" spans="1:5" ht="18.75">
      <c r="A658" s="1547" t="s">
        <v>1607</v>
      </c>
      <c r="B658" s="1570" t="s">
        <v>1941</v>
      </c>
      <c r="C658" s="1552" t="s">
        <v>182</v>
      </c>
      <c r="E658" s="1553"/>
    </row>
    <row r="659" spans="1:5" ht="18.75">
      <c r="A659" s="1547" t="s">
        <v>1608</v>
      </c>
      <c r="B659" s="1570" t="s">
        <v>1942</v>
      </c>
      <c r="C659" s="1552" t="s">
        <v>182</v>
      </c>
      <c r="E659" s="1553"/>
    </row>
    <row r="660" spans="1:5" ht="18.75">
      <c r="A660" s="1547" t="s">
        <v>1609</v>
      </c>
      <c r="B660" s="1570" t="s">
        <v>1943</v>
      </c>
      <c r="C660" s="1552" t="s">
        <v>182</v>
      </c>
      <c r="E660" s="1553"/>
    </row>
    <row r="661" spans="1:5" ht="18.75">
      <c r="A661" s="1547" t="s">
        <v>1610</v>
      </c>
      <c r="B661" s="1570" t="s">
        <v>1944</v>
      </c>
      <c r="C661" s="1552" t="s">
        <v>182</v>
      </c>
      <c r="E661" s="1553"/>
    </row>
    <row r="662" spans="1:5" ht="18.75">
      <c r="A662" s="1547" t="s">
        <v>1611</v>
      </c>
      <c r="B662" s="1570" t="s">
        <v>1945</v>
      </c>
      <c r="C662" s="1552" t="s">
        <v>182</v>
      </c>
      <c r="E662" s="1553"/>
    </row>
    <row r="663" spans="1:5" ht="18.75">
      <c r="A663" s="1547" t="s">
        <v>1612</v>
      </c>
      <c r="B663" s="1570" t="s">
        <v>1946</v>
      </c>
      <c r="C663" s="1552" t="s">
        <v>182</v>
      </c>
      <c r="E663" s="1553"/>
    </row>
    <row r="664" spans="1:5" ht="18.75">
      <c r="A664" s="1547" t="s">
        <v>1613</v>
      </c>
      <c r="B664" s="1570" t="s">
        <v>1947</v>
      </c>
      <c r="C664" s="1552" t="s">
        <v>182</v>
      </c>
      <c r="E664" s="1553"/>
    </row>
    <row r="665" spans="1:5" ht="18.75">
      <c r="A665" s="1547" t="s">
        <v>1614</v>
      </c>
      <c r="B665" s="1570" t="s">
        <v>1948</v>
      </c>
      <c r="C665" s="1552" t="s">
        <v>182</v>
      </c>
      <c r="E665" s="1553"/>
    </row>
    <row r="666" spans="1:5" ht="18.75">
      <c r="A666" s="1547" t="s">
        <v>1615</v>
      </c>
      <c r="B666" s="1570" t="s">
        <v>1949</v>
      </c>
      <c r="C666" s="1552" t="s">
        <v>182</v>
      </c>
      <c r="E666" s="1553"/>
    </row>
    <row r="667" spans="1:5" ht="18.75">
      <c r="A667" s="1547" t="s">
        <v>1616</v>
      </c>
      <c r="B667" s="1570" t="s">
        <v>1950</v>
      </c>
      <c r="C667" s="1552" t="s">
        <v>182</v>
      </c>
      <c r="E667" s="1553"/>
    </row>
    <row r="668" spans="1:5" ht="19.5" thickBot="1">
      <c r="A668" s="1547" t="s">
        <v>1617</v>
      </c>
      <c r="B668" s="1573" t="s">
        <v>1951</v>
      </c>
      <c r="C668" s="1552" t="s">
        <v>182</v>
      </c>
      <c r="E668" s="1553"/>
    </row>
    <row r="669" spans="1:5" ht="18.75">
      <c r="A669" s="1547" t="s">
        <v>1618</v>
      </c>
      <c r="B669" s="1569" t="s">
        <v>1952</v>
      </c>
      <c r="C669" s="1552" t="s">
        <v>182</v>
      </c>
      <c r="E669" s="1553"/>
    </row>
    <row r="670" spans="1:5" ht="18.75">
      <c r="A670" s="1547" t="s">
        <v>1619</v>
      </c>
      <c r="B670" s="1570" t="s">
        <v>1953</v>
      </c>
      <c r="C670" s="1552" t="s">
        <v>182</v>
      </c>
      <c r="E670" s="1553"/>
    </row>
    <row r="671" spans="1:5" ht="18.75">
      <c r="A671" s="1547" t="s">
        <v>1620</v>
      </c>
      <c r="B671" s="1570" t="s">
        <v>1954</v>
      </c>
      <c r="C671" s="1552" t="s">
        <v>182</v>
      </c>
      <c r="E671" s="1553"/>
    </row>
    <row r="672" spans="1:5" ht="18.75">
      <c r="A672" s="1547" t="s">
        <v>1621</v>
      </c>
      <c r="B672" s="1570" t="s">
        <v>1955</v>
      </c>
      <c r="C672" s="1552" t="s">
        <v>182</v>
      </c>
      <c r="E672" s="1553"/>
    </row>
    <row r="673" spans="1:5" ht="18.75">
      <c r="A673" s="1547" t="s">
        <v>1622</v>
      </c>
      <c r="B673" s="1570" t="s">
        <v>1956</v>
      </c>
      <c r="C673" s="1552" t="s">
        <v>182</v>
      </c>
      <c r="E673" s="1553"/>
    </row>
    <row r="674" spans="1:5" ht="18.75">
      <c r="A674" s="1547" t="s">
        <v>1623</v>
      </c>
      <c r="B674" s="1570" t="s">
        <v>1957</v>
      </c>
      <c r="C674" s="1552" t="s">
        <v>182</v>
      </c>
      <c r="E674" s="1553"/>
    </row>
    <row r="675" spans="1:5" ht="18.75">
      <c r="A675" s="1547" t="s">
        <v>1624</v>
      </c>
      <c r="B675" s="1570" t="s">
        <v>1958</v>
      </c>
      <c r="C675" s="1552" t="s">
        <v>182</v>
      </c>
      <c r="E675" s="1553"/>
    </row>
    <row r="676" spans="1:5" ht="18.75">
      <c r="A676" s="1547" t="s">
        <v>1625</v>
      </c>
      <c r="B676" s="1570" t="s">
        <v>1959</v>
      </c>
      <c r="C676" s="1552" t="s">
        <v>182</v>
      </c>
      <c r="E676" s="1553"/>
    </row>
    <row r="677" spans="1:5" ht="18.75">
      <c r="A677" s="1547" t="s">
        <v>1626</v>
      </c>
      <c r="B677" s="1570" t="s">
        <v>1960</v>
      </c>
      <c r="C677" s="1552" t="s">
        <v>182</v>
      </c>
      <c r="E677" s="1553"/>
    </row>
    <row r="678" spans="1:5" ht="19.5">
      <c r="A678" s="1547" t="s">
        <v>1627</v>
      </c>
      <c r="B678" s="1571" t="s">
        <v>1961</v>
      </c>
      <c r="C678" s="1552" t="s">
        <v>182</v>
      </c>
      <c r="E678" s="1553"/>
    </row>
    <row r="679" spans="1:5" ht="19.5" thickBot="1">
      <c r="A679" s="1547" t="s">
        <v>1628</v>
      </c>
      <c r="B679" s="1573" t="s">
        <v>1962</v>
      </c>
      <c r="C679" s="1552" t="s">
        <v>182</v>
      </c>
      <c r="E679" s="1553"/>
    </row>
    <row r="680" spans="1:5" ht="18.75">
      <c r="A680" s="1547" t="s">
        <v>1629</v>
      </c>
      <c r="B680" s="1569" t="s">
        <v>1963</v>
      </c>
      <c r="C680" s="1552" t="s">
        <v>182</v>
      </c>
      <c r="E680" s="1553"/>
    </row>
    <row r="681" spans="1:5" ht="18.75">
      <c r="A681" s="1547" t="s">
        <v>1630</v>
      </c>
      <c r="B681" s="1570" t="s">
        <v>1964</v>
      </c>
      <c r="C681" s="1552" t="s">
        <v>182</v>
      </c>
      <c r="E681" s="1553"/>
    </row>
    <row r="682" spans="1:5" ht="18.75">
      <c r="A682" s="1547" t="s">
        <v>1631</v>
      </c>
      <c r="B682" s="1570" t="s">
        <v>1965</v>
      </c>
      <c r="C682" s="1552" t="s">
        <v>182</v>
      </c>
      <c r="E682" s="1553"/>
    </row>
    <row r="683" spans="1:5" ht="18.75">
      <c r="A683" s="1547" t="s">
        <v>1632</v>
      </c>
      <c r="B683" s="1570" t="s">
        <v>1966</v>
      </c>
      <c r="C683" s="1552" t="s">
        <v>182</v>
      </c>
      <c r="E683" s="1553"/>
    </row>
    <row r="684" spans="1:5" ht="20.25" thickBot="1">
      <c r="A684" s="1547" t="s">
        <v>1633</v>
      </c>
      <c r="B684" s="1578" t="s">
        <v>1967</v>
      </c>
      <c r="C684" s="1552" t="s">
        <v>182</v>
      </c>
      <c r="E684" s="1553"/>
    </row>
    <row r="685" spans="1:5" ht="18.75">
      <c r="A685" s="1547" t="s">
        <v>1634</v>
      </c>
      <c r="B685" s="1569" t="s">
        <v>1968</v>
      </c>
      <c r="C685" s="1552" t="s">
        <v>182</v>
      </c>
      <c r="E685" s="1553"/>
    </row>
    <row r="686" spans="1:5" ht="18.75">
      <c r="A686" s="1547" t="s">
        <v>1635</v>
      </c>
      <c r="B686" s="1570" t="s">
        <v>1969</v>
      </c>
      <c r="C686" s="1552" t="s">
        <v>182</v>
      </c>
      <c r="E686" s="1553"/>
    </row>
    <row r="687" spans="1:5" ht="18.75">
      <c r="A687" s="1547" t="s">
        <v>1636</v>
      </c>
      <c r="B687" s="1570" t="s">
        <v>1970</v>
      </c>
      <c r="C687" s="1552" t="s">
        <v>182</v>
      </c>
      <c r="E687" s="1553"/>
    </row>
    <row r="688" spans="1:5" ht="18.75">
      <c r="A688" s="1547" t="s">
        <v>1637</v>
      </c>
      <c r="B688" s="1570" t="s">
        <v>1971</v>
      </c>
      <c r="C688" s="1552" t="s">
        <v>182</v>
      </c>
      <c r="E688" s="1553"/>
    </row>
    <row r="689" spans="1:5" ht="18.75">
      <c r="A689" s="1547" t="s">
        <v>1638</v>
      </c>
      <c r="B689" s="1570" t="s">
        <v>1972</v>
      </c>
      <c r="C689" s="1552" t="s">
        <v>182</v>
      </c>
      <c r="E689" s="1553"/>
    </row>
    <row r="690" spans="1:5" ht="18.75">
      <c r="A690" s="1547" t="s">
        <v>1639</v>
      </c>
      <c r="B690" s="1570" t="s">
        <v>1973</v>
      </c>
      <c r="C690" s="1552" t="s">
        <v>182</v>
      </c>
      <c r="E690" s="1553"/>
    </row>
    <row r="691" spans="1:5" ht="18.75">
      <c r="A691" s="1547" t="s">
        <v>1640</v>
      </c>
      <c r="B691" s="1570" t="s">
        <v>1974</v>
      </c>
      <c r="C691" s="1552" t="s">
        <v>182</v>
      </c>
      <c r="E691" s="1553"/>
    </row>
    <row r="692" spans="1:5" ht="18.75">
      <c r="A692" s="1547" t="s">
        <v>1641</v>
      </c>
      <c r="B692" s="1570" t="s">
        <v>1975</v>
      </c>
      <c r="C692" s="1552" t="s">
        <v>182</v>
      </c>
      <c r="E692" s="1553"/>
    </row>
    <row r="693" spans="1:5" ht="18.75">
      <c r="A693" s="1547" t="s">
        <v>1642</v>
      </c>
      <c r="B693" s="1570" t="s">
        <v>1976</v>
      </c>
      <c r="C693" s="1552" t="s">
        <v>182</v>
      </c>
      <c r="E693" s="1553"/>
    </row>
    <row r="694" spans="1:5" ht="18.75">
      <c r="A694" s="1547" t="s">
        <v>1643</v>
      </c>
      <c r="B694" s="1570" t="s">
        <v>1977</v>
      </c>
      <c r="C694" s="1552" t="s">
        <v>182</v>
      </c>
      <c r="E694" s="1553"/>
    </row>
    <row r="695" spans="1:5" ht="20.25" thickBot="1">
      <c r="A695" s="1547" t="s">
        <v>1644</v>
      </c>
      <c r="B695" s="1578" t="s">
        <v>1978</v>
      </c>
      <c r="C695" s="1552" t="s">
        <v>182</v>
      </c>
      <c r="E695" s="1553"/>
    </row>
    <row r="696" spans="1:5" ht="18.75">
      <c r="A696" s="1547" t="s">
        <v>1645</v>
      </c>
      <c r="B696" s="1569" t="s">
        <v>1979</v>
      </c>
      <c r="C696" s="1552" t="s">
        <v>182</v>
      </c>
      <c r="E696" s="1553"/>
    </row>
    <row r="697" spans="1:5" ht="18.75">
      <c r="A697" s="1547" t="s">
        <v>1646</v>
      </c>
      <c r="B697" s="1570" t="s">
        <v>1980</v>
      </c>
      <c r="C697" s="1552" t="s">
        <v>182</v>
      </c>
      <c r="E697" s="1553"/>
    </row>
    <row r="698" spans="1:5" ht="18.75">
      <c r="A698" s="1547" t="s">
        <v>1647</v>
      </c>
      <c r="B698" s="1570" t="s">
        <v>1981</v>
      </c>
      <c r="C698" s="1552" t="s">
        <v>182</v>
      </c>
      <c r="E698" s="1553"/>
    </row>
    <row r="699" spans="1:5" ht="18.75">
      <c r="A699" s="1547" t="s">
        <v>1648</v>
      </c>
      <c r="B699" s="1570" t="s">
        <v>1982</v>
      </c>
      <c r="C699" s="1552" t="s">
        <v>182</v>
      </c>
      <c r="E699" s="1553"/>
    </row>
    <row r="700" spans="1:5" ht="18.75">
      <c r="A700" s="1547" t="s">
        <v>1649</v>
      </c>
      <c r="B700" s="1570" t="s">
        <v>1983</v>
      </c>
      <c r="C700" s="1552" t="s">
        <v>182</v>
      </c>
      <c r="E700" s="1553"/>
    </row>
    <row r="701" spans="1:5" ht="18.75">
      <c r="A701" s="1547" t="s">
        <v>1650</v>
      </c>
      <c r="B701" s="1570" t="s">
        <v>1984</v>
      </c>
      <c r="C701" s="1552" t="s">
        <v>182</v>
      </c>
      <c r="E701" s="1553"/>
    </row>
    <row r="702" spans="1:5" ht="18.75">
      <c r="A702" s="1547" t="s">
        <v>1651</v>
      </c>
      <c r="B702" s="1570" t="s">
        <v>1985</v>
      </c>
      <c r="C702" s="1552" t="s">
        <v>182</v>
      </c>
      <c r="E702" s="1553"/>
    </row>
    <row r="703" spans="1:5" ht="18.75">
      <c r="A703" s="1547" t="s">
        <v>1652</v>
      </c>
      <c r="B703" s="1570" t="s">
        <v>1986</v>
      </c>
      <c r="C703" s="1552" t="s">
        <v>182</v>
      </c>
      <c r="E703" s="1553"/>
    </row>
    <row r="704" spans="1:5" ht="18.75">
      <c r="A704" s="1547" t="s">
        <v>1653</v>
      </c>
      <c r="B704" s="1570" t="s">
        <v>1987</v>
      </c>
      <c r="C704" s="1552" t="s">
        <v>182</v>
      </c>
      <c r="E704" s="1553"/>
    </row>
    <row r="705" spans="1:5" ht="20.25" thickBot="1">
      <c r="A705" s="1547" t="s">
        <v>1654</v>
      </c>
      <c r="B705" s="1578" t="s">
        <v>1988</v>
      </c>
      <c r="C705" s="1552" t="s">
        <v>182</v>
      </c>
      <c r="E705" s="1553"/>
    </row>
    <row r="706" spans="1:5" ht="18.75">
      <c r="A706" s="1547" t="s">
        <v>1655</v>
      </c>
      <c r="B706" s="1569" t="s">
        <v>1989</v>
      </c>
      <c r="C706" s="1552" t="s">
        <v>182</v>
      </c>
      <c r="E706" s="1553"/>
    </row>
    <row r="707" spans="1:5" ht="18.75">
      <c r="A707" s="1547" t="s">
        <v>1656</v>
      </c>
      <c r="B707" s="1570" t="s">
        <v>1990</v>
      </c>
      <c r="C707" s="1552" t="s">
        <v>182</v>
      </c>
      <c r="E707" s="1553"/>
    </row>
    <row r="708" spans="1:5" ht="18.75">
      <c r="A708" s="1547" t="s">
        <v>1657</v>
      </c>
      <c r="B708" s="1570" t="s">
        <v>1991</v>
      </c>
      <c r="C708" s="1552" t="s">
        <v>182</v>
      </c>
      <c r="E708" s="1553"/>
    </row>
    <row r="709" spans="1:5" ht="18.75">
      <c r="A709" s="1547" t="s">
        <v>1658</v>
      </c>
      <c r="B709" s="1570" t="s">
        <v>1992</v>
      </c>
      <c r="C709" s="1552" t="s">
        <v>182</v>
      </c>
      <c r="E709" s="1553"/>
    </row>
    <row r="710" spans="1:5" ht="20.25" thickBot="1">
      <c r="A710" s="1547" t="s">
        <v>1659</v>
      </c>
      <c r="B710" s="1578" t="s">
        <v>1993</v>
      </c>
      <c r="C710" s="1552" t="s">
        <v>182</v>
      </c>
      <c r="E710" s="1553"/>
    </row>
    <row r="711" spans="1:5" ht="19.5">
      <c r="A711" s="1579"/>
      <c r="B711" s="1580"/>
      <c r="C711" s="1552"/>
      <c r="E711" s="1553"/>
    </row>
    <row r="712" spans="1:3" ht="14.25">
      <c r="A712" s="1581" t="s">
        <v>801</v>
      </c>
      <c r="B712" s="1582" t="s">
        <v>800</v>
      </c>
      <c r="C712" s="1583" t="s">
        <v>801</v>
      </c>
    </row>
    <row r="713" spans="1:3" ht="14.25">
      <c r="A713" s="1584"/>
      <c r="B713" s="1585">
        <v>43131</v>
      </c>
      <c r="C713" s="1584" t="s">
        <v>1660</v>
      </c>
    </row>
    <row r="714" spans="1:3" ht="14.25">
      <c r="A714" s="1584"/>
      <c r="B714" s="1585">
        <v>43159</v>
      </c>
      <c r="C714" s="1584" t="s">
        <v>1661</v>
      </c>
    </row>
    <row r="715" spans="1:3" ht="14.25">
      <c r="A715" s="1584"/>
      <c r="B715" s="1585">
        <v>43190</v>
      </c>
      <c r="C715" s="1584" t="s">
        <v>1662</v>
      </c>
    </row>
    <row r="716" spans="1:3" ht="14.25">
      <c r="A716" s="1584"/>
      <c r="B716" s="1585">
        <v>43220</v>
      </c>
      <c r="C716" s="1584" t="s">
        <v>1663</v>
      </c>
    </row>
    <row r="717" spans="1:3" ht="14.25">
      <c r="A717" s="1584"/>
      <c r="B717" s="1585">
        <v>43251</v>
      </c>
      <c r="C717" s="1584" t="s">
        <v>1664</v>
      </c>
    </row>
    <row r="718" spans="1:3" ht="14.25">
      <c r="A718" s="1584"/>
      <c r="B718" s="1585">
        <v>43281</v>
      </c>
      <c r="C718" s="1584" t="s">
        <v>1665</v>
      </c>
    </row>
    <row r="719" spans="1:3" ht="14.25">
      <c r="A719" s="1584"/>
      <c r="B719" s="1585">
        <v>43312</v>
      </c>
      <c r="C719" s="1584" t="s">
        <v>1666</v>
      </c>
    </row>
    <row r="720" spans="1:3" ht="14.25">
      <c r="A720" s="1584"/>
      <c r="B720" s="1585">
        <v>43343</v>
      </c>
      <c r="C720" s="1584" t="s">
        <v>1667</v>
      </c>
    </row>
    <row r="721" spans="1:3" ht="14.25">
      <c r="A721" s="1584"/>
      <c r="B721" s="1585">
        <v>43373</v>
      </c>
      <c r="C721" s="1584" t="s">
        <v>1668</v>
      </c>
    </row>
    <row r="722" spans="1:3" ht="14.25">
      <c r="A722" s="1584"/>
      <c r="B722" s="1585">
        <v>43404</v>
      </c>
      <c r="C722" s="1584" t="s">
        <v>1669</v>
      </c>
    </row>
    <row r="723" spans="1:3" ht="14.25">
      <c r="A723" s="1584"/>
      <c r="B723" s="1585">
        <v>43434</v>
      </c>
      <c r="C723" s="1584" t="s">
        <v>1670</v>
      </c>
    </row>
    <row r="724" spans="1:3" ht="14.25">
      <c r="A724" s="1584"/>
      <c r="B724" s="1585">
        <v>43465</v>
      </c>
      <c r="C724" s="1584" t="s">
        <v>1671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714</v>
      </c>
      <c r="B1" s="61">
        <v>138</v>
      </c>
      <c r="I1" s="61"/>
    </row>
    <row r="2" spans="1:9" ht="12.75">
      <c r="A2" s="61" t="s">
        <v>715</v>
      </c>
      <c r="B2" s="61" t="s">
        <v>2030</v>
      </c>
      <c r="I2" s="61"/>
    </row>
    <row r="3" spans="1:9" ht="12.75">
      <c r="A3" s="61" t="s">
        <v>716</v>
      </c>
      <c r="B3" s="61" t="s">
        <v>2073</v>
      </c>
      <c r="I3" s="61"/>
    </row>
    <row r="4" spans="1:9" ht="15.75">
      <c r="A4" s="61" t="s">
        <v>717</v>
      </c>
      <c r="B4" s="61" t="s">
        <v>1265</v>
      </c>
      <c r="C4" s="66"/>
      <c r="I4" s="61"/>
    </row>
    <row r="5" spans="1:3" ht="31.5" customHeight="1">
      <c r="A5" s="61" t="s">
        <v>718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1264</v>
      </c>
      <c r="I8" s="61"/>
    </row>
    <row r="9" ht="12.75">
      <c r="I9" s="61"/>
    </row>
    <row r="10" ht="12.75">
      <c r="I10" s="61"/>
    </row>
    <row r="11" spans="1:21" ht="18">
      <c r="A11" s="61" t="s">
        <v>798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6"/>
      <c r="K13" s="1367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1"/>
      <c r="I14" s="1825">
        <f>$B$7</f>
        <v>0</v>
      </c>
      <c r="J14" s="1826"/>
      <c r="K14" s="1826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842</v>
      </c>
      <c r="N15" s="238"/>
      <c r="O15" s="1363" t="s">
        <v>1266</v>
      </c>
      <c r="P15" s="1364"/>
      <c r="Q15" s="1365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17">
        <f>$B$9</f>
        <v>0</v>
      </c>
      <c r="J16" s="1818"/>
      <c r="K16" s="1819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76">
        <f>$B$12</f>
        <v>0</v>
      </c>
      <c r="J19" s="1877"/>
      <c r="K19" s="1878"/>
      <c r="L19" s="411" t="s">
        <v>898</v>
      </c>
      <c r="M19" s="1361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2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899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8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719</v>
      </c>
      <c r="L23" s="1861" t="s">
        <v>2031</v>
      </c>
      <c r="M23" s="1862"/>
      <c r="N23" s="1862"/>
      <c r="O23" s="1863"/>
      <c r="P23" s="1870" t="s">
        <v>2032</v>
      </c>
      <c r="Q23" s="1871"/>
      <c r="R23" s="1871"/>
      <c r="S23" s="1872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720</v>
      </c>
      <c r="L24" s="1404">
        <f>$E$20</f>
        <v>0</v>
      </c>
      <c r="M24" s="1408">
        <f>$F$20</f>
        <v>0</v>
      </c>
      <c r="N24" s="1409">
        <f>$G$20</f>
        <v>0</v>
      </c>
      <c r="O24" s="1410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750</v>
      </c>
      <c r="L25" s="1456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2"/>
      <c r="J26" s="1608">
        <f>VLOOKUP(K26,OP_LIST2,2,FALSE)</f>
        <v>0</v>
      </c>
      <c r="K26" s="1453" t="s">
        <v>647</v>
      </c>
      <c r="L26" s="390"/>
      <c r="M26" s="1442"/>
      <c r="N26" s="1443"/>
      <c r="O26" s="1444"/>
      <c r="P26" s="1442"/>
      <c r="Q26" s="1443"/>
      <c r="R26" s="1444"/>
      <c r="S26" s="1441"/>
      <c r="T26" s="7">
        <f>(IF($E146&lt;&gt;0,$M$2,IF($L146&lt;&gt;0,$M$2,"")))</f>
      </c>
      <c r="U26" s="8"/>
    </row>
    <row r="27" spans="1:21" ht="15.75">
      <c r="A27" s="61">
        <v>16</v>
      </c>
      <c r="I27" s="1455"/>
      <c r="J27" s="1460">
        <f>VLOOKUP(K28,EBK_DEIN2,2,FALSE)</f>
        <v>0</v>
      </c>
      <c r="K27" s="1459" t="s">
        <v>799</v>
      </c>
      <c r="L27" s="390"/>
      <c r="M27" s="1445"/>
      <c r="N27" s="1446"/>
      <c r="O27" s="1447"/>
      <c r="P27" s="1445"/>
      <c r="Q27" s="1446"/>
      <c r="R27" s="1447"/>
      <c r="S27" s="1441"/>
      <c r="T27" s="7">
        <f>(IF($E146&lt;&gt;0,$M$2,IF($L146&lt;&gt;0,$M$2,"")))</f>
      </c>
      <c r="U27" s="8"/>
    </row>
    <row r="28" spans="1:21" ht="15.75">
      <c r="A28" s="61">
        <v>17</v>
      </c>
      <c r="I28" s="1451"/>
      <c r="J28" s="1587">
        <f>+J27</f>
        <v>0</v>
      </c>
      <c r="K28" s="1453" t="s">
        <v>379</v>
      </c>
      <c r="L28" s="390"/>
      <c r="M28" s="1445"/>
      <c r="N28" s="1446"/>
      <c r="O28" s="1447"/>
      <c r="P28" s="1445"/>
      <c r="Q28" s="1446"/>
      <c r="R28" s="1447"/>
      <c r="S28" s="1441"/>
      <c r="T28" s="7">
        <f>(IF($E146&lt;&gt;0,$M$2,IF($L146&lt;&gt;0,$M$2,"")))</f>
      </c>
      <c r="U28" s="8"/>
    </row>
    <row r="29" spans="1:21" ht="15">
      <c r="A29" s="61">
        <v>18</v>
      </c>
      <c r="I29" s="1457"/>
      <c r="J29" s="1454"/>
      <c r="K29" s="1458" t="s">
        <v>721</v>
      </c>
      <c r="L29" s="390"/>
      <c r="M29" s="1448"/>
      <c r="N29" s="1449"/>
      <c r="O29" s="1450"/>
      <c r="P29" s="1448"/>
      <c r="Q29" s="1449"/>
      <c r="R29" s="1450"/>
      <c r="S29" s="1441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50" t="s">
        <v>751</v>
      </c>
      <c r="K30" s="1851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752</v>
      </c>
      <c r="L31" s="282">
        <f>M31+N31+O31</f>
        <v>0</v>
      </c>
      <c r="M31" s="152"/>
      <c r="N31" s="153"/>
      <c r="O31" s="1419"/>
      <c r="P31" s="152"/>
      <c r="Q31" s="153"/>
      <c r="R31" s="1419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753</v>
      </c>
      <c r="L32" s="288">
        <f>M32+N32+O32</f>
        <v>0</v>
      </c>
      <c r="M32" s="173"/>
      <c r="N32" s="174"/>
      <c r="O32" s="1422"/>
      <c r="P32" s="173"/>
      <c r="Q32" s="174"/>
      <c r="R32" s="1422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46" t="s">
        <v>754</v>
      </c>
      <c r="K33" s="1847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755</v>
      </c>
      <c r="L34" s="282">
        <f>M34+N34+O34</f>
        <v>0</v>
      </c>
      <c r="M34" s="152"/>
      <c r="N34" s="153"/>
      <c r="O34" s="1419"/>
      <c r="P34" s="152"/>
      <c r="Q34" s="153"/>
      <c r="R34" s="1419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756</v>
      </c>
      <c r="L35" s="296">
        <f>M35+N35+O35</f>
        <v>0</v>
      </c>
      <c r="M35" s="158"/>
      <c r="N35" s="159"/>
      <c r="O35" s="1421"/>
      <c r="P35" s="158"/>
      <c r="Q35" s="159"/>
      <c r="R35" s="1421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1"/>
      <c r="P36" s="158"/>
      <c r="Q36" s="159"/>
      <c r="R36" s="1421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1"/>
      <c r="P37" s="158"/>
      <c r="Q37" s="159"/>
      <c r="R37" s="1421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2"/>
      <c r="P38" s="173"/>
      <c r="Q38" s="174"/>
      <c r="R38" s="1422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48" t="s">
        <v>195</v>
      </c>
      <c r="K39" s="1849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19"/>
      <c r="P40" s="152"/>
      <c r="Q40" s="153"/>
      <c r="R40" s="1419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918</v>
      </c>
      <c r="L41" s="296">
        <f t="shared" si="4"/>
        <v>0</v>
      </c>
      <c r="M41" s="158"/>
      <c r="N41" s="159"/>
      <c r="O41" s="1421"/>
      <c r="P41" s="158"/>
      <c r="Q41" s="159"/>
      <c r="R41" s="1421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879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1"/>
      <c r="P43" s="158"/>
      <c r="Q43" s="159"/>
      <c r="R43" s="1421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1"/>
      <c r="P44" s="158"/>
      <c r="Q44" s="159"/>
      <c r="R44" s="1421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881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2"/>
      <c r="P46" s="173"/>
      <c r="Q46" s="174"/>
      <c r="R46" s="1422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44" t="s">
        <v>200</v>
      </c>
      <c r="K47" s="1845"/>
      <c r="L47" s="311">
        <f t="shared" si="4"/>
        <v>0</v>
      </c>
      <c r="M47" s="1423"/>
      <c r="N47" s="1424"/>
      <c r="O47" s="1425"/>
      <c r="P47" s="1423"/>
      <c r="Q47" s="1424"/>
      <c r="R47" s="1425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46" t="s">
        <v>201</v>
      </c>
      <c r="K48" s="1847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19"/>
      <c r="P49" s="152"/>
      <c r="Q49" s="153"/>
      <c r="R49" s="1419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1"/>
      <c r="P50" s="158"/>
      <c r="Q50" s="159"/>
      <c r="R50" s="1421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1"/>
      <c r="P51" s="158"/>
      <c r="Q51" s="159"/>
      <c r="R51" s="1421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1"/>
      <c r="P52" s="158"/>
      <c r="Q52" s="159"/>
      <c r="R52" s="1421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1"/>
      <c r="P53" s="158"/>
      <c r="Q53" s="159"/>
      <c r="R53" s="1421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0"/>
      <c r="P54" s="164"/>
      <c r="Q54" s="165"/>
      <c r="R54" s="1420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29"/>
      <c r="P55" s="455"/>
      <c r="Q55" s="456"/>
      <c r="R55" s="1429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6"/>
      <c r="P56" s="450"/>
      <c r="Q56" s="451"/>
      <c r="R56" s="1426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29"/>
      <c r="P57" s="455"/>
      <c r="Q57" s="456"/>
      <c r="R57" s="1429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1"/>
      <c r="P58" s="158"/>
      <c r="Q58" s="159"/>
      <c r="R58" s="1421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882</v>
      </c>
      <c r="L59" s="327">
        <f t="shared" si="7"/>
        <v>0</v>
      </c>
      <c r="M59" s="450"/>
      <c r="N59" s="451"/>
      <c r="O59" s="1426"/>
      <c r="P59" s="450"/>
      <c r="Q59" s="451"/>
      <c r="R59" s="1426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29"/>
      <c r="P60" s="455"/>
      <c r="Q60" s="456"/>
      <c r="R60" s="1429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808</v>
      </c>
      <c r="L61" s="327">
        <f t="shared" si="7"/>
        <v>0</v>
      </c>
      <c r="M61" s="450"/>
      <c r="N61" s="451"/>
      <c r="O61" s="1426"/>
      <c r="P61" s="450"/>
      <c r="Q61" s="451"/>
      <c r="R61" s="1426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1"/>
      <c r="N62" s="602"/>
      <c r="O62" s="1428"/>
      <c r="P62" s="601"/>
      <c r="Q62" s="602"/>
      <c r="R62" s="1428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919</v>
      </c>
      <c r="L63" s="321">
        <f t="shared" si="7"/>
        <v>0</v>
      </c>
      <c r="M63" s="455"/>
      <c r="N63" s="456"/>
      <c r="O63" s="1429"/>
      <c r="P63" s="455"/>
      <c r="Q63" s="456"/>
      <c r="R63" s="1429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1"/>
      <c r="P64" s="158"/>
      <c r="Q64" s="159"/>
      <c r="R64" s="1421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2"/>
      <c r="P65" s="173"/>
      <c r="Q65" s="174"/>
      <c r="R65" s="1422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40" t="s">
        <v>275</v>
      </c>
      <c r="K66" s="1841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920</v>
      </c>
      <c r="L67" s="282">
        <f>M67+N67+O67</f>
        <v>0</v>
      </c>
      <c r="M67" s="152"/>
      <c r="N67" s="153"/>
      <c r="O67" s="1419"/>
      <c r="P67" s="152"/>
      <c r="Q67" s="153"/>
      <c r="R67" s="1419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921</v>
      </c>
      <c r="L68" s="296">
        <f>M68+N68+O68</f>
        <v>0</v>
      </c>
      <c r="M68" s="158"/>
      <c r="N68" s="159"/>
      <c r="O68" s="1421"/>
      <c r="P68" s="158"/>
      <c r="Q68" s="159"/>
      <c r="R68" s="1421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922</v>
      </c>
      <c r="L69" s="288">
        <f>M69+N69+O69</f>
        <v>0</v>
      </c>
      <c r="M69" s="173"/>
      <c r="N69" s="174"/>
      <c r="O69" s="1422"/>
      <c r="P69" s="173"/>
      <c r="Q69" s="174"/>
      <c r="R69" s="1422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40" t="s">
        <v>729</v>
      </c>
      <c r="K70" s="1841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19"/>
      <c r="P71" s="152"/>
      <c r="Q71" s="153"/>
      <c r="R71" s="1419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1"/>
      <c r="P72" s="158"/>
      <c r="Q72" s="159"/>
      <c r="R72" s="1421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2"/>
      <c r="P75" s="173"/>
      <c r="Q75" s="174"/>
      <c r="R75" s="1422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40" t="s">
        <v>220</v>
      </c>
      <c r="K76" s="1841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19"/>
      <c r="P77" s="152"/>
      <c r="Q77" s="153"/>
      <c r="R77" s="1419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2"/>
      <c r="P78" s="173"/>
      <c r="Q78" s="174"/>
      <c r="R78" s="1422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40" t="s">
        <v>222</v>
      </c>
      <c r="K79" s="1841"/>
      <c r="L79" s="311">
        <f t="shared" si="12"/>
        <v>0</v>
      </c>
      <c r="M79" s="1423"/>
      <c r="N79" s="1424"/>
      <c r="O79" s="1425"/>
      <c r="P79" s="1423"/>
      <c r="Q79" s="1424"/>
      <c r="R79" s="1425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42" t="s">
        <v>223</v>
      </c>
      <c r="K80" s="1843"/>
      <c r="L80" s="311">
        <f t="shared" si="12"/>
        <v>0</v>
      </c>
      <c r="M80" s="1423"/>
      <c r="N80" s="1424"/>
      <c r="O80" s="1425"/>
      <c r="P80" s="1423"/>
      <c r="Q80" s="1424"/>
      <c r="R80" s="1425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42" t="s">
        <v>224</v>
      </c>
      <c r="K81" s="1843"/>
      <c r="L81" s="311">
        <f t="shared" si="12"/>
        <v>0</v>
      </c>
      <c r="M81" s="1423"/>
      <c r="N81" s="1424"/>
      <c r="O81" s="1425"/>
      <c r="P81" s="1423"/>
      <c r="Q81" s="1424"/>
      <c r="R81" s="1425"/>
      <c r="S81" s="311">
        <f t="shared" si="13"/>
        <v>0</v>
      </c>
      <c r="T81" s="12">
        <f t="shared" si="1"/>
      </c>
      <c r="U81" s="13"/>
    </row>
    <row r="82" spans="1:21" ht="28.5" customHeight="1">
      <c r="A82" s="61">
        <v>69</v>
      </c>
      <c r="I82" s="273">
        <v>2800</v>
      </c>
      <c r="J82" s="1842" t="s">
        <v>1676</v>
      </c>
      <c r="K82" s="1843"/>
      <c r="L82" s="311">
        <f t="shared" si="12"/>
        <v>0</v>
      </c>
      <c r="M82" s="1423"/>
      <c r="N82" s="1424"/>
      <c r="O82" s="1425"/>
      <c r="P82" s="1423"/>
      <c r="Q82" s="1424"/>
      <c r="R82" s="1425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40" t="s">
        <v>225</v>
      </c>
      <c r="K83" s="1841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2010</v>
      </c>
      <c r="L84" s="282">
        <f aca="true" t="shared" si="15" ref="L84:L91">M84+N84+O84</f>
        <v>0</v>
      </c>
      <c r="M84" s="152"/>
      <c r="N84" s="153"/>
      <c r="O84" s="1419"/>
      <c r="P84" s="152"/>
      <c r="Q84" s="153"/>
      <c r="R84" s="1419"/>
      <c r="S84" s="282">
        <f aca="true" t="shared" si="16" ref="S84:S91"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t="shared" si="15"/>
        <v>0</v>
      </c>
      <c r="M85" s="152"/>
      <c r="N85" s="153"/>
      <c r="O85" s="1419"/>
      <c r="P85" s="152"/>
      <c r="Q85" s="153"/>
      <c r="R85" s="1419"/>
      <c r="S85" s="282">
        <f t="shared" si="16"/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6"/>
      <c r="P86" s="450"/>
      <c r="Q86" s="451"/>
      <c r="R86" s="1426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7"/>
      <c r="N87" s="638"/>
      <c r="O87" s="1427"/>
      <c r="P87" s="637"/>
      <c r="Q87" s="638"/>
      <c r="R87" s="1427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1"/>
      <c r="N88" s="602"/>
      <c r="O88" s="1428"/>
      <c r="P88" s="601"/>
      <c r="Q88" s="602"/>
      <c r="R88" s="1428"/>
      <c r="S88" s="336">
        <f t="shared" si="16"/>
        <v>0</v>
      </c>
      <c r="T88" s="12">
        <f t="shared" si="1"/>
      </c>
      <c r="U88" s="13"/>
    </row>
    <row r="89" spans="1:21" ht="31.5">
      <c r="A89" s="61">
        <v>75</v>
      </c>
      <c r="I89" s="293"/>
      <c r="J89" s="319">
        <v>2990</v>
      </c>
      <c r="K89" s="357" t="s">
        <v>2011</v>
      </c>
      <c r="L89" s="321">
        <f t="shared" si="15"/>
        <v>0</v>
      </c>
      <c r="M89" s="455"/>
      <c r="N89" s="456"/>
      <c r="O89" s="1429"/>
      <c r="P89" s="455"/>
      <c r="Q89" s="456"/>
      <c r="R89" s="1429"/>
      <c r="S89" s="321">
        <f t="shared" si="16"/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29"/>
      <c r="P90" s="455"/>
      <c r="Q90" s="456"/>
      <c r="R90" s="1429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2"/>
      <c r="P91" s="173"/>
      <c r="Q91" s="174"/>
      <c r="R91" s="1422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60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722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1673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40" t="s">
        <v>237</v>
      </c>
      <c r="K99" s="1841"/>
      <c r="L99" s="311">
        <f t="shared" si="18"/>
        <v>0</v>
      </c>
      <c r="M99" s="1472">
        <v>0</v>
      </c>
      <c r="N99" s="1473">
        <v>0</v>
      </c>
      <c r="O99" s="1474">
        <v>0</v>
      </c>
      <c r="P99" s="1472">
        <v>0</v>
      </c>
      <c r="Q99" s="1473">
        <v>0</v>
      </c>
      <c r="R99" s="1474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40" t="s">
        <v>238</v>
      </c>
      <c r="K100" s="1841"/>
      <c r="L100" s="311">
        <f t="shared" si="18"/>
        <v>0</v>
      </c>
      <c r="M100" s="1423"/>
      <c r="N100" s="1424"/>
      <c r="O100" s="1425"/>
      <c r="P100" s="1423"/>
      <c r="Q100" s="1424"/>
      <c r="R100" s="1425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40" t="s">
        <v>239</v>
      </c>
      <c r="K101" s="1841"/>
      <c r="L101" s="311">
        <f t="shared" si="18"/>
        <v>0</v>
      </c>
      <c r="M101" s="1473">
        <v>0</v>
      </c>
      <c r="N101" s="1473">
        <v>0</v>
      </c>
      <c r="O101" s="1473">
        <v>0</v>
      </c>
      <c r="P101" s="1473">
        <v>0</v>
      </c>
      <c r="Q101" s="1473">
        <v>0</v>
      </c>
      <c r="R101" s="1473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40" t="s">
        <v>240</v>
      </c>
      <c r="K102" s="1841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19"/>
      <c r="P103" s="152"/>
      <c r="Q103" s="153"/>
      <c r="R103" s="1419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1"/>
      <c r="P104" s="158"/>
      <c r="Q104" s="159"/>
      <c r="R104" s="1421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1"/>
      <c r="P105" s="158"/>
      <c r="Q105" s="159"/>
      <c r="R105" s="1421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1"/>
      <c r="P106" s="158"/>
      <c r="Q106" s="159"/>
      <c r="R106" s="1421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1"/>
      <c r="P107" s="158"/>
      <c r="Q107" s="159"/>
      <c r="R107" s="1421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2"/>
      <c r="P108" s="173"/>
      <c r="Q108" s="174"/>
      <c r="R108" s="1422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40" t="s">
        <v>1677</v>
      </c>
      <c r="K109" s="1841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19"/>
      <c r="P110" s="152"/>
      <c r="Q110" s="153"/>
      <c r="R110" s="1419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1"/>
      <c r="P111" s="158"/>
      <c r="Q111" s="159"/>
      <c r="R111" s="1421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2"/>
      <c r="P112" s="173"/>
      <c r="Q112" s="174"/>
      <c r="R112" s="1422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40" t="s">
        <v>1674</v>
      </c>
      <c r="K113" s="1841"/>
      <c r="L113" s="311">
        <f t="shared" si="25"/>
        <v>0</v>
      </c>
      <c r="M113" s="1423"/>
      <c r="N113" s="1424"/>
      <c r="O113" s="1425"/>
      <c r="P113" s="1423"/>
      <c r="Q113" s="1424"/>
      <c r="R113" s="1425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40" t="s">
        <v>1675</v>
      </c>
      <c r="K114" s="1841"/>
      <c r="L114" s="311">
        <f t="shared" si="25"/>
        <v>0</v>
      </c>
      <c r="M114" s="1423"/>
      <c r="N114" s="1424"/>
      <c r="O114" s="1425"/>
      <c r="P114" s="1423"/>
      <c r="Q114" s="1424"/>
      <c r="R114" s="1425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42" t="s">
        <v>250</v>
      </c>
      <c r="K115" s="1843"/>
      <c r="L115" s="311">
        <f t="shared" si="25"/>
        <v>0</v>
      </c>
      <c r="M115" s="1423"/>
      <c r="N115" s="1424"/>
      <c r="O115" s="1425"/>
      <c r="P115" s="1423"/>
      <c r="Q115" s="1424"/>
      <c r="R115" s="1425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40" t="s">
        <v>276</v>
      </c>
      <c r="K116" s="1841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19"/>
      <c r="P117" s="152"/>
      <c r="Q117" s="153"/>
      <c r="R117" s="1419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2"/>
      <c r="P118" s="173"/>
      <c r="Q118" s="174"/>
      <c r="R118" s="1422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38" t="s">
        <v>251</v>
      </c>
      <c r="K119" s="1839"/>
      <c r="L119" s="311">
        <f>M119+N119+O119</f>
        <v>0</v>
      </c>
      <c r="M119" s="1423"/>
      <c r="N119" s="1424"/>
      <c r="O119" s="1425"/>
      <c r="P119" s="1423"/>
      <c r="Q119" s="1424"/>
      <c r="R119" s="1425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38" t="s">
        <v>252</v>
      </c>
      <c r="K120" s="1839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19"/>
      <c r="P121" s="152"/>
      <c r="Q121" s="153"/>
      <c r="R121" s="1419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1"/>
      <c r="P122" s="158"/>
      <c r="Q122" s="159"/>
      <c r="R122" s="1421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1"/>
      <c r="P123" s="158"/>
      <c r="Q123" s="159"/>
      <c r="R123" s="1421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1"/>
      <c r="P124" s="158"/>
      <c r="Q124" s="159"/>
      <c r="R124" s="1421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1"/>
      <c r="P125" s="158"/>
      <c r="Q125" s="159"/>
      <c r="R125" s="1421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1"/>
      <c r="P126" s="158"/>
      <c r="Q126" s="159"/>
      <c r="R126" s="1421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2"/>
      <c r="P127" s="173"/>
      <c r="Q127" s="174"/>
      <c r="R127" s="1422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38" t="s">
        <v>632</v>
      </c>
      <c r="K128" s="1839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19"/>
      <c r="P129" s="152"/>
      <c r="Q129" s="153"/>
      <c r="R129" s="1419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2"/>
      <c r="P130" s="173"/>
      <c r="Q130" s="174"/>
      <c r="R130" s="1422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38" t="s">
        <v>692</v>
      </c>
      <c r="K131" s="1839"/>
      <c r="L131" s="311">
        <f>M131+N131+O131</f>
        <v>0</v>
      </c>
      <c r="M131" s="1423"/>
      <c r="N131" s="1424"/>
      <c r="O131" s="1425"/>
      <c r="P131" s="1423"/>
      <c r="Q131" s="1424"/>
      <c r="R131" s="1425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40" t="s">
        <v>693</v>
      </c>
      <c r="K132" s="1841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694</v>
      </c>
      <c r="L133" s="282">
        <f>M133+N133+O133</f>
        <v>0</v>
      </c>
      <c r="M133" s="152"/>
      <c r="N133" s="153"/>
      <c r="O133" s="1419"/>
      <c r="P133" s="152"/>
      <c r="Q133" s="153"/>
      <c r="R133" s="1419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695</v>
      </c>
      <c r="L134" s="296">
        <f>M134+N134+O134</f>
        <v>0</v>
      </c>
      <c r="M134" s="158"/>
      <c r="N134" s="159"/>
      <c r="O134" s="1421"/>
      <c r="P134" s="158"/>
      <c r="Q134" s="159"/>
      <c r="R134" s="1421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696</v>
      </c>
      <c r="L135" s="296">
        <f>M135+N135+O135</f>
        <v>0</v>
      </c>
      <c r="M135" s="158"/>
      <c r="N135" s="159"/>
      <c r="O135" s="1421"/>
      <c r="P135" s="158"/>
      <c r="Q135" s="159"/>
      <c r="R135" s="1421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697</v>
      </c>
      <c r="L136" s="288">
        <f>M136+N136+O136</f>
        <v>0</v>
      </c>
      <c r="M136" s="173"/>
      <c r="N136" s="174"/>
      <c r="O136" s="1422"/>
      <c r="P136" s="173"/>
      <c r="Q136" s="174"/>
      <c r="R136" s="1422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33" t="s">
        <v>923</v>
      </c>
      <c r="K137" s="1834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698</v>
      </c>
      <c r="L138" s="282">
        <f>M138+N138+O138</f>
        <v>0</v>
      </c>
      <c r="M138" s="1473">
        <v>0</v>
      </c>
      <c r="N138" s="1473">
        <v>0</v>
      </c>
      <c r="O138" s="1473">
        <v>0</v>
      </c>
      <c r="P138" s="1473">
        <v>0</v>
      </c>
      <c r="Q138" s="1473">
        <v>0</v>
      </c>
      <c r="R138" s="1473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699</v>
      </c>
      <c r="L139" s="315">
        <f>M139+N139+O139</f>
        <v>0</v>
      </c>
      <c r="M139" s="1473">
        <v>0</v>
      </c>
      <c r="N139" s="1473">
        <v>0</v>
      </c>
      <c r="O139" s="1473">
        <v>0</v>
      </c>
      <c r="P139" s="1473">
        <v>0</v>
      </c>
      <c r="Q139" s="1473">
        <v>0</v>
      </c>
      <c r="R139" s="1473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700</v>
      </c>
      <c r="L140" s="378">
        <f>M140+N140+O140</f>
        <v>0</v>
      </c>
      <c r="M140" s="1473">
        <v>0</v>
      </c>
      <c r="N140" s="1473">
        <v>0</v>
      </c>
      <c r="O140" s="1473">
        <v>0</v>
      </c>
      <c r="P140" s="1473">
        <v>0</v>
      </c>
      <c r="Q140" s="1473">
        <v>0</v>
      </c>
      <c r="R140" s="1473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835" t="s">
        <v>701</v>
      </c>
      <c r="K141" s="1836"/>
      <c r="L141" s="1439"/>
      <c r="M141" s="1439"/>
      <c r="N141" s="1439"/>
      <c r="O141" s="1439"/>
      <c r="P141" s="1439"/>
      <c r="Q141" s="1439"/>
      <c r="R141" s="1439"/>
      <c r="S141" s="1440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35" t="s">
        <v>701</v>
      </c>
      <c r="K142" s="1836"/>
      <c r="L142" s="383">
        <f>M142+N142+O142</f>
        <v>0</v>
      </c>
      <c r="M142" s="1430"/>
      <c r="N142" s="1431"/>
      <c r="O142" s="1432"/>
      <c r="P142" s="1462">
        <v>0</v>
      </c>
      <c r="Q142" s="1463">
        <v>0</v>
      </c>
      <c r="R142" s="1464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4"/>
      <c r="J143" s="1435"/>
      <c r="K143" s="1436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7"/>
      <c r="J144" s="111"/>
      <c r="K144" s="1438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7"/>
      <c r="J145" s="111"/>
      <c r="K145" s="1438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5"/>
      <c r="J146" s="394" t="s">
        <v>748</v>
      </c>
      <c r="K146" s="1433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.75">
      <c r="A148" s="61">
        <v>169</v>
      </c>
      <c r="I148" s="1368"/>
      <c r="J148" s="1368"/>
      <c r="K148" s="1369"/>
      <c r="L148" s="1368"/>
      <c r="M148" s="1368"/>
      <c r="N148" s="1368"/>
      <c r="O148" s="1368"/>
      <c r="P148" s="1368"/>
      <c r="Q148" s="1368"/>
      <c r="R148" s="1368"/>
      <c r="S148" s="1370"/>
      <c r="T148" s="7">
        <f>(IF($E146&lt;&gt;0,$M$2,IF($L146&lt;&gt;0,$M$2,"")))</f>
      </c>
      <c r="U148" s="8"/>
    </row>
    <row r="149" spans="9:20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  <row r="1083" ht="12.75"/>
    <row r="1087" ht="12.75"/>
    <row r="1088" ht="12.75"/>
    <row r="1113" ht="12.75"/>
    <row r="1164" ht="12.75"/>
    <row r="1165" ht="12.75"/>
    <row r="1166" ht="12.75"/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16" dxfId="142" operator="equal" stopIfTrue="1">
      <formula>0</formula>
    </cfRule>
  </conditionalFormatting>
  <conditionalFormatting sqref="L21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M21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K146">
    <cfRule type="cellIs" priority="4" dxfId="14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2018-03-23T11:20:08Z</cp:lastPrinted>
  <dcterms:created xsi:type="dcterms:W3CDTF">1997-12-10T11:54:07Z</dcterms:created>
  <dcterms:modified xsi:type="dcterms:W3CDTF">2018-06-07T10:29:17Z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